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730" windowHeight="10530"/>
  </bookViews>
  <sheets>
    <sheet name="Data (all)" sheetId="1" r:id="rId1"/>
    <sheet name="Graphs (all) (lb)" sheetId="3" r:id="rId2"/>
    <sheet name="Graphs (all) (kg)" sheetId="6" r:id="rId3"/>
    <sheet name="Graphs (averaged)" sheetId="5" r:id="rId4"/>
    <sheet name="Loading rate equations" sheetId="2" r:id="rId5"/>
  </sheets>
  <definedNames>
    <definedName name="EI">'Data (all)'!$E:$E</definedName>
    <definedName name="_xlnm.Print_Titles" localSheetId="0">'Data (all)'!$2:$2</definedName>
  </definedNames>
  <calcPr calcId="145621"/>
</workbook>
</file>

<file path=xl/calcChain.xml><?xml version="1.0" encoding="utf-8"?>
<calcChain xmlns="http://schemas.openxmlformats.org/spreadsheetml/2006/main">
  <c r="D85" i="6" l="1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B6" i="5" l="1"/>
  <c r="B13" i="5"/>
  <c r="B22" i="5"/>
  <c r="B29" i="5"/>
  <c r="B38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B3" i="3"/>
  <c r="B3" i="6" s="1"/>
  <c r="B85" i="3"/>
  <c r="B85" i="6" s="1"/>
  <c r="B84" i="3"/>
  <c r="B84" i="6" s="1"/>
  <c r="B83" i="3"/>
  <c r="B83" i="6" s="1"/>
  <c r="B82" i="3"/>
  <c r="B82" i="6" s="1"/>
  <c r="B81" i="3"/>
  <c r="B81" i="6" s="1"/>
  <c r="B80" i="3"/>
  <c r="B80" i="6" s="1"/>
  <c r="B79" i="3"/>
  <c r="B79" i="6" s="1"/>
  <c r="B78" i="3"/>
  <c r="B78" i="6" s="1"/>
  <c r="B77" i="3"/>
  <c r="B77" i="6" s="1"/>
  <c r="B76" i="3"/>
  <c r="B76" i="6" s="1"/>
  <c r="B75" i="3"/>
  <c r="B75" i="6" s="1"/>
  <c r="B74" i="3"/>
  <c r="B74" i="6" s="1"/>
  <c r="B73" i="3"/>
  <c r="B73" i="6" s="1"/>
  <c r="B72" i="3"/>
  <c r="B72" i="6" s="1"/>
  <c r="B71" i="3"/>
  <c r="B71" i="6" s="1"/>
  <c r="B70" i="3"/>
  <c r="B70" i="6" s="1"/>
  <c r="B69" i="3"/>
  <c r="B69" i="6" s="1"/>
  <c r="B68" i="3"/>
  <c r="B68" i="6" s="1"/>
  <c r="B67" i="3"/>
  <c r="B67" i="6" s="1"/>
  <c r="B66" i="3"/>
  <c r="B66" i="6" s="1"/>
  <c r="B65" i="3"/>
  <c r="B65" i="6" s="1"/>
  <c r="B64" i="3"/>
  <c r="B64" i="6" s="1"/>
  <c r="B63" i="3"/>
  <c r="B63" i="6" s="1"/>
  <c r="B62" i="3"/>
  <c r="B62" i="6" s="1"/>
  <c r="B61" i="3"/>
  <c r="B61" i="6" s="1"/>
  <c r="B60" i="3"/>
  <c r="B60" i="6" s="1"/>
  <c r="B59" i="3"/>
  <c r="B59" i="6" s="1"/>
  <c r="B58" i="3"/>
  <c r="B58" i="6" s="1"/>
  <c r="B57" i="3"/>
  <c r="B57" i="6" s="1"/>
  <c r="B56" i="3"/>
  <c r="B56" i="6" s="1"/>
  <c r="B55" i="3"/>
  <c r="B55" i="6" s="1"/>
  <c r="B54" i="3"/>
  <c r="B54" i="6" s="1"/>
  <c r="B53" i="3"/>
  <c r="B53" i="6" s="1"/>
  <c r="B52" i="3"/>
  <c r="B52" i="6" s="1"/>
  <c r="B51" i="3"/>
  <c r="B51" i="6" s="1"/>
  <c r="B50" i="3"/>
  <c r="B50" i="6" s="1"/>
  <c r="B49" i="3"/>
  <c r="B49" i="6" s="1"/>
  <c r="B48" i="3"/>
  <c r="B48" i="6" s="1"/>
  <c r="B47" i="3"/>
  <c r="B47" i="6" s="1"/>
  <c r="B46" i="3"/>
  <c r="B46" i="6" s="1"/>
  <c r="B45" i="3"/>
  <c r="B45" i="6" s="1"/>
  <c r="B44" i="3"/>
  <c r="B44" i="6" s="1"/>
  <c r="B43" i="3"/>
  <c r="B43" i="6" s="1"/>
  <c r="B42" i="3"/>
  <c r="B42" i="6" s="1"/>
  <c r="B41" i="3"/>
  <c r="B41" i="6" s="1"/>
  <c r="B40" i="3"/>
  <c r="B40" i="6" s="1"/>
  <c r="B39" i="3"/>
  <c r="B39" i="6" s="1"/>
  <c r="B38" i="3"/>
  <c r="B38" i="6" s="1"/>
  <c r="B37" i="3"/>
  <c r="B37" i="6" s="1"/>
  <c r="B36" i="3"/>
  <c r="B36" i="6" s="1"/>
  <c r="B35" i="3"/>
  <c r="B35" i="6" s="1"/>
  <c r="B34" i="3"/>
  <c r="B34" i="6" s="1"/>
  <c r="B33" i="3"/>
  <c r="B33" i="6" s="1"/>
  <c r="B32" i="3"/>
  <c r="B32" i="6" s="1"/>
  <c r="B31" i="3"/>
  <c r="B31" i="6" s="1"/>
  <c r="B30" i="3"/>
  <c r="B30" i="6" s="1"/>
  <c r="B29" i="3"/>
  <c r="B29" i="6" s="1"/>
  <c r="B28" i="3"/>
  <c r="B28" i="6" s="1"/>
  <c r="B27" i="3"/>
  <c r="B27" i="6" s="1"/>
  <c r="B26" i="3"/>
  <c r="B26" i="6" s="1"/>
  <c r="B25" i="3"/>
  <c r="B25" i="6" s="1"/>
  <c r="B24" i="3"/>
  <c r="B24" i="6" s="1"/>
  <c r="B23" i="3"/>
  <c r="B23" i="6" s="1"/>
  <c r="B22" i="3"/>
  <c r="B22" i="6" s="1"/>
  <c r="B21" i="3"/>
  <c r="B21" i="6" s="1"/>
  <c r="B20" i="3"/>
  <c r="B20" i="6" s="1"/>
  <c r="B19" i="3"/>
  <c r="B19" i="6" s="1"/>
  <c r="B18" i="3"/>
  <c r="B18" i="6" s="1"/>
  <c r="B17" i="3"/>
  <c r="B17" i="6" s="1"/>
  <c r="B16" i="3"/>
  <c r="B16" i="6" s="1"/>
  <c r="B15" i="3"/>
  <c r="B15" i="6" s="1"/>
  <c r="B14" i="3"/>
  <c r="B14" i="6" s="1"/>
  <c r="B13" i="3"/>
  <c r="B13" i="6" s="1"/>
  <c r="B12" i="3"/>
  <c r="B12" i="6" s="1"/>
  <c r="B11" i="3"/>
  <c r="B11" i="6" s="1"/>
  <c r="B10" i="3"/>
  <c r="B10" i="6" s="1"/>
  <c r="B9" i="3"/>
  <c r="B9" i="6" s="1"/>
  <c r="B8" i="3"/>
  <c r="B8" i="6" s="1"/>
  <c r="B7" i="3"/>
  <c r="B7" i="6" s="1"/>
  <c r="B6" i="3"/>
  <c r="B6" i="6" s="1"/>
  <c r="B5" i="3"/>
  <c r="B5" i="6" s="1"/>
  <c r="B4" i="3"/>
  <c r="B4" i="6" s="1"/>
  <c r="B26" i="5" l="1"/>
  <c r="B50" i="5"/>
  <c r="B34" i="5"/>
  <c r="B18" i="5"/>
  <c r="B49" i="5"/>
  <c r="B33" i="5"/>
  <c r="B17" i="5"/>
  <c r="B46" i="5"/>
  <c r="B30" i="5"/>
  <c r="B14" i="5"/>
  <c r="B41" i="5"/>
  <c r="B25" i="5"/>
  <c r="B8" i="5"/>
  <c r="B5" i="5"/>
  <c r="B45" i="5"/>
  <c r="B42" i="5"/>
  <c r="B37" i="5"/>
  <c r="B21" i="5"/>
  <c r="B3" i="5"/>
  <c r="B9" i="5"/>
  <c r="B48" i="5"/>
  <c r="B40" i="5"/>
  <c r="B32" i="5"/>
  <c r="B24" i="5"/>
  <c r="B16" i="5"/>
  <c r="B47" i="5"/>
  <c r="B39" i="5"/>
  <c r="B31" i="5"/>
  <c r="B23" i="5"/>
  <c r="B15" i="5"/>
  <c r="B7" i="5"/>
  <c r="B44" i="5"/>
  <c r="B36" i="5"/>
  <c r="B28" i="5"/>
  <c r="B20" i="5"/>
  <c r="B12" i="5"/>
  <c r="B4" i="5"/>
  <c r="B51" i="5"/>
  <c r="B43" i="5"/>
  <c r="B35" i="5"/>
  <c r="B27" i="5"/>
  <c r="B19" i="5"/>
  <c r="B11" i="5"/>
  <c r="B10" i="5"/>
  <c r="V7" i="1"/>
  <c r="D3" i="3" s="1"/>
  <c r="V8" i="1"/>
  <c r="D4" i="3" s="1"/>
  <c r="D3" i="5" s="1"/>
  <c r="V9" i="1"/>
  <c r="D5" i="3" s="1"/>
  <c r="V10" i="1"/>
  <c r="D6" i="3" s="1"/>
  <c r="D4" i="5" s="1"/>
  <c r="V11" i="1"/>
  <c r="D7" i="3" s="1"/>
  <c r="D5" i="5" s="1"/>
  <c r="V12" i="1"/>
  <c r="D8" i="3" s="1"/>
  <c r="V13" i="1"/>
  <c r="D9" i="3" s="1"/>
  <c r="D6" i="5" s="1"/>
  <c r="V14" i="1"/>
  <c r="D10" i="3" s="1"/>
  <c r="D7" i="5" s="1"/>
  <c r="V15" i="1"/>
  <c r="D11" i="3" s="1"/>
  <c r="V16" i="1"/>
  <c r="D12" i="3" s="1"/>
  <c r="D8" i="5" s="1"/>
  <c r="V17" i="1"/>
  <c r="D13" i="3" s="1"/>
  <c r="V18" i="1" l="1"/>
  <c r="D14" i="3" s="1"/>
  <c r="V19" i="1"/>
  <c r="D15" i="3" s="1"/>
  <c r="V20" i="1"/>
  <c r="D16" i="3" s="1"/>
  <c r="V21" i="1"/>
  <c r="D17" i="3" s="1"/>
  <c r="V22" i="1"/>
  <c r="D18" i="3" s="1"/>
  <c r="D9" i="5" s="1"/>
  <c r="V23" i="1"/>
  <c r="D19" i="3" s="1"/>
  <c r="V24" i="1"/>
  <c r="D20" i="3" s="1"/>
  <c r="V25" i="1"/>
  <c r="D21" i="3" s="1"/>
  <c r="V26" i="1"/>
  <c r="D22" i="3" s="1"/>
  <c r="V27" i="1"/>
  <c r="D23" i="3" s="1"/>
  <c r="V28" i="1"/>
  <c r="D24" i="3" s="1"/>
  <c r="D10" i="5" s="1"/>
  <c r="V29" i="1"/>
  <c r="D25" i="3" s="1"/>
  <c r="V30" i="1"/>
  <c r="D26" i="3" s="1"/>
  <c r="V31" i="1"/>
  <c r="D27" i="3" s="1"/>
  <c r="V32" i="1"/>
  <c r="D28" i="3" s="1"/>
  <c r="V33" i="1"/>
  <c r="D29" i="3" s="1"/>
  <c r="V34" i="1"/>
  <c r="D30" i="3" s="1"/>
  <c r="D11" i="5" s="1"/>
  <c r="V35" i="1"/>
  <c r="D31" i="3" s="1"/>
  <c r="V36" i="1"/>
  <c r="D32" i="3" s="1"/>
  <c r="V37" i="1"/>
  <c r="D33" i="3" s="1"/>
  <c r="V38" i="1"/>
  <c r="D34" i="3" s="1"/>
  <c r="V39" i="1"/>
  <c r="D35" i="3" s="1"/>
  <c r="V40" i="1"/>
  <c r="D36" i="3" s="1"/>
  <c r="V41" i="1"/>
  <c r="D37" i="3" s="1"/>
  <c r="V42" i="1"/>
  <c r="D38" i="3" s="1"/>
  <c r="D12" i="5" s="1"/>
  <c r="V43" i="1"/>
  <c r="D39" i="3" s="1"/>
  <c r="D13" i="5" s="1"/>
  <c r="V44" i="1"/>
  <c r="D40" i="3" s="1"/>
  <c r="D14" i="5" s="1"/>
  <c r="V45" i="1"/>
  <c r="D41" i="3" s="1"/>
  <c r="D15" i="5" s="1"/>
  <c r="V46" i="1"/>
  <c r="D42" i="3" s="1"/>
  <c r="D16" i="5" s="1"/>
  <c r="V47" i="1"/>
  <c r="D43" i="3" s="1"/>
  <c r="D17" i="5" s="1"/>
  <c r="V48" i="1"/>
  <c r="D44" i="3" s="1"/>
  <c r="D18" i="5" s="1"/>
  <c r="V49" i="1"/>
  <c r="D45" i="3" s="1"/>
  <c r="D19" i="5" s="1"/>
  <c r="V50" i="1"/>
  <c r="D46" i="3" s="1"/>
  <c r="D20" i="5" s="1"/>
  <c r="V51" i="1"/>
  <c r="D47" i="3" s="1"/>
  <c r="D21" i="5" s="1"/>
  <c r="V52" i="1"/>
  <c r="D48" i="3" s="1"/>
  <c r="D22" i="5" s="1"/>
  <c r="V53" i="1"/>
  <c r="D49" i="3" s="1"/>
  <c r="D23" i="5" s="1"/>
  <c r="V54" i="1"/>
  <c r="D50" i="3" s="1"/>
  <c r="D24" i="5" s="1"/>
  <c r="V55" i="1"/>
  <c r="D51" i="3" s="1"/>
  <c r="D25" i="5" s="1"/>
  <c r="V56" i="1"/>
  <c r="D52" i="3" s="1"/>
  <c r="D26" i="5" s="1"/>
  <c r="V57" i="1"/>
  <c r="D53" i="3" s="1"/>
  <c r="D27" i="5" s="1"/>
  <c r="V58" i="1"/>
  <c r="D54" i="3" s="1"/>
  <c r="D28" i="5" s="1"/>
  <c r="V59" i="1"/>
  <c r="D55" i="3" s="1"/>
  <c r="D29" i="5" s="1"/>
  <c r="V60" i="1"/>
  <c r="D56" i="3" s="1"/>
  <c r="D30" i="5" s="1"/>
  <c r="V61" i="1"/>
  <c r="D57" i="3" s="1"/>
  <c r="D31" i="5" s="1"/>
  <c r="V62" i="1"/>
  <c r="D58" i="3" s="1"/>
  <c r="D32" i="5" s="1"/>
  <c r="V63" i="1"/>
  <c r="D59" i="3" s="1"/>
  <c r="D33" i="5" s="1"/>
  <c r="V64" i="1"/>
  <c r="D60" i="3" s="1"/>
  <c r="D34" i="5" s="1"/>
  <c r="V65" i="1"/>
  <c r="D61" i="3" s="1"/>
  <c r="D35" i="5" s="1"/>
  <c r="V66" i="1"/>
  <c r="D62" i="3" s="1"/>
  <c r="D36" i="5" s="1"/>
  <c r="V67" i="1"/>
  <c r="D63" i="3" s="1"/>
  <c r="D37" i="5" s="1"/>
  <c r="V68" i="1"/>
  <c r="D64" i="3" s="1"/>
  <c r="D38" i="5" s="1"/>
  <c r="V69" i="1"/>
  <c r="D65" i="3" s="1"/>
  <c r="D39" i="5" s="1"/>
  <c r="V70" i="1"/>
  <c r="D66" i="3" s="1"/>
  <c r="D40" i="5" s="1"/>
  <c r="V71" i="1"/>
  <c r="D67" i="3" s="1"/>
  <c r="D41" i="5" s="1"/>
  <c r="V72" i="1"/>
  <c r="D68" i="3" s="1"/>
  <c r="D42" i="5" s="1"/>
  <c r="V73" i="1"/>
  <c r="D69" i="3" s="1"/>
  <c r="D43" i="5" s="1"/>
  <c r="V74" i="1"/>
  <c r="D70" i="3" s="1"/>
  <c r="V75" i="1"/>
  <c r="D71" i="3" s="1"/>
  <c r="V76" i="1"/>
  <c r="D72" i="3" s="1"/>
  <c r="D44" i="5" s="1"/>
  <c r="V77" i="1"/>
  <c r="D73" i="3" s="1"/>
  <c r="V78" i="1"/>
  <c r="D74" i="3" s="1"/>
  <c r="V79" i="1"/>
  <c r="D75" i="3" s="1"/>
  <c r="D45" i="5" s="1"/>
  <c r="V80" i="1"/>
  <c r="D76" i="3" s="1"/>
  <c r="V81" i="1"/>
  <c r="D77" i="3" s="1"/>
  <c r="V82" i="1"/>
  <c r="D78" i="3" s="1"/>
  <c r="D46" i="5" s="1"/>
  <c r="V83" i="1"/>
  <c r="D79" i="3" s="1"/>
  <c r="V84" i="1"/>
  <c r="D80" i="3" s="1"/>
  <c r="V85" i="1"/>
  <c r="D81" i="3" s="1"/>
  <c r="D47" i="5" s="1"/>
  <c r="V86" i="1"/>
  <c r="D82" i="3" s="1"/>
  <c r="D48" i="5" s="1"/>
  <c r="V87" i="1"/>
  <c r="D83" i="3" s="1"/>
  <c r="D49" i="5" s="1"/>
  <c r="V88" i="1"/>
  <c r="D84" i="3" s="1"/>
  <c r="D50" i="5" s="1"/>
  <c r="V89" i="1"/>
  <c r="D85" i="3" s="1"/>
  <c r="D51" i="5" s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I4" i="1" l="1"/>
  <c r="J4" i="1"/>
  <c r="R4" i="1"/>
  <c r="S4" i="1" s="1"/>
  <c r="I5" i="1"/>
  <c r="J5" i="1"/>
  <c r="R5" i="1"/>
  <c r="S5" i="1"/>
  <c r="I6" i="1"/>
  <c r="J6" i="1"/>
  <c r="R6" i="1"/>
  <c r="S6" i="1" s="1"/>
  <c r="I7" i="1"/>
  <c r="J7" i="1"/>
  <c r="R7" i="1"/>
  <c r="S7" i="1"/>
  <c r="I8" i="1"/>
  <c r="J8" i="1"/>
  <c r="R8" i="1"/>
  <c r="S8" i="1" s="1"/>
  <c r="I9" i="1"/>
  <c r="J9" i="1"/>
  <c r="R9" i="1"/>
  <c r="S9" i="1"/>
  <c r="I10" i="1"/>
  <c r="J10" i="1"/>
  <c r="R10" i="1"/>
  <c r="S10" i="1" s="1"/>
  <c r="I11" i="1"/>
  <c r="J11" i="1"/>
  <c r="R11" i="1"/>
  <c r="S11" i="1"/>
  <c r="I12" i="1"/>
  <c r="J12" i="1"/>
  <c r="R12" i="1"/>
  <c r="S12" i="1" s="1"/>
  <c r="I13" i="1"/>
  <c r="J13" i="1"/>
  <c r="R13" i="1"/>
  <c r="S13" i="1"/>
  <c r="I14" i="1"/>
  <c r="J14" i="1"/>
  <c r="R14" i="1"/>
  <c r="S14" i="1" s="1"/>
  <c r="I15" i="1"/>
  <c r="J15" i="1"/>
  <c r="R15" i="1"/>
  <c r="S15" i="1"/>
  <c r="I16" i="1"/>
  <c r="J16" i="1"/>
  <c r="R16" i="1"/>
  <c r="S16" i="1" s="1"/>
  <c r="I17" i="1"/>
  <c r="J17" i="1"/>
  <c r="R17" i="1"/>
  <c r="S17" i="1"/>
  <c r="I18" i="1"/>
  <c r="J18" i="1"/>
  <c r="R18" i="1"/>
  <c r="S18" i="1" s="1"/>
  <c r="I19" i="1"/>
  <c r="J19" i="1"/>
  <c r="R19" i="1"/>
  <c r="S19" i="1"/>
  <c r="I20" i="1"/>
  <c r="J20" i="1"/>
  <c r="R20" i="1"/>
  <c r="S20" i="1" s="1"/>
  <c r="I21" i="1"/>
  <c r="J21" i="1"/>
  <c r="R21" i="1"/>
  <c r="S21" i="1"/>
  <c r="I22" i="1"/>
  <c r="J22" i="1"/>
  <c r="R22" i="1"/>
  <c r="S22" i="1" s="1"/>
  <c r="I23" i="1"/>
  <c r="J23" i="1"/>
  <c r="R23" i="1"/>
  <c r="S23" i="1"/>
  <c r="I24" i="1"/>
  <c r="J24" i="1"/>
  <c r="R24" i="1"/>
  <c r="S24" i="1" s="1"/>
  <c r="I25" i="1"/>
  <c r="J25" i="1"/>
  <c r="R25" i="1"/>
  <c r="S25" i="1"/>
  <c r="I26" i="1"/>
  <c r="J26" i="1"/>
  <c r="R26" i="1"/>
  <c r="S26" i="1" s="1"/>
  <c r="I27" i="1"/>
  <c r="J27" i="1"/>
  <c r="R27" i="1"/>
  <c r="S27" i="1"/>
  <c r="I28" i="1"/>
  <c r="J28" i="1"/>
  <c r="R28" i="1"/>
  <c r="S28" i="1" s="1"/>
  <c r="I29" i="1"/>
  <c r="J29" i="1"/>
  <c r="R29" i="1"/>
  <c r="S29" i="1"/>
  <c r="I30" i="1"/>
  <c r="J30" i="1"/>
  <c r="R30" i="1"/>
  <c r="S30" i="1" s="1"/>
  <c r="I31" i="1"/>
  <c r="J31" i="1"/>
  <c r="R31" i="1"/>
  <c r="S31" i="1"/>
  <c r="I32" i="1"/>
  <c r="J32" i="1"/>
  <c r="R32" i="1"/>
  <c r="S32" i="1" s="1"/>
  <c r="I33" i="1"/>
  <c r="J33" i="1"/>
  <c r="R33" i="1"/>
  <c r="S33" i="1"/>
  <c r="I34" i="1"/>
  <c r="J34" i="1"/>
  <c r="R34" i="1"/>
  <c r="S34" i="1" s="1"/>
  <c r="I35" i="1"/>
  <c r="J35" i="1"/>
  <c r="R35" i="1"/>
  <c r="S35" i="1"/>
  <c r="I36" i="1"/>
  <c r="J36" i="1"/>
  <c r="R36" i="1"/>
  <c r="S36" i="1" s="1"/>
  <c r="I37" i="1"/>
  <c r="J37" i="1"/>
  <c r="R37" i="1"/>
  <c r="S37" i="1"/>
  <c r="I38" i="1"/>
  <c r="J38" i="1"/>
  <c r="R38" i="1"/>
  <c r="S38" i="1" s="1"/>
  <c r="I39" i="1"/>
  <c r="J39" i="1"/>
  <c r="R39" i="1"/>
  <c r="S39" i="1"/>
  <c r="I40" i="1"/>
  <c r="J40" i="1"/>
  <c r="R40" i="1"/>
  <c r="S40" i="1" s="1"/>
  <c r="I41" i="1"/>
  <c r="J41" i="1"/>
  <c r="R41" i="1"/>
  <c r="S41" i="1"/>
  <c r="I42" i="1"/>
  <c r="J42" i="1"/>
  <c r="R42" i="1"/>
  <c r="S42" i="1" s="1"/>
  <c r="I43" i="1"/>
  <c r="J43" i="1"/>
  <c r="R43" i="1"/>
  <c r="S43" i="1"/>
  <c r="I44" i="1"/>
  <c r="J44" i="1" s="1"/>
  <c r="R44" i="1"/>
  <c r="S44" i="1" s="1"/>
  <c r="I45" i="1"/>
  <c r="J45" i="1"/>
  <c r="R45" i="1"/>
  <c r="S45" i="1"/>
  <c r="I46" i="1"/>
  <c r="J46" i="1" s="1"/>
  <c r="R46" i="1"/>
  <c r="S46" i="1" s="1"/>
  <c r="I47" i="1"/>
  <c r="J47" i="1"/>
  <c r="R47" i="1"/>
  <c r="S47" i="1"/>
  <c r="I48" i="1"/>
  <c r="J48" i="1" s="1"/>
  <c r="R48" i="1"/>
  <c r="S48" i="1" s="1"/>
  <c r="I49" i="1"/>
  <c r="J49" i="1"/>
  <c r="R49" i="1"/>
  <c r="S49" i="1"/>
  <c r="I50" i="1"/>
  <c r="J50" i="1" s="1"/>
  <c r="R50" i="1"/>
  <c r="S50" i="1" s="1"/>
  <c r="I51" i="1"/>
  <c r="J51" i="1"/>
  <c r="R51" i="1"/>
  <c r="S51" i="1"/>
  <c r="I52" i="1"/>
  <c r="J52" i="1" s="1"/>
  <c r="R52" i="1"/>
  <c r="S52" i="1" s="1"/>
  <c r="I53" i="1"/>
  <c r="J53" i="1"/>
  <c r="R53" i="1"/>
  <c r="S53" i="1"/>
  <c r="I54" i="1"/>
  <c r="J54" i="1" s="1"/>
  <c r="R54" i="1"/>
  <c r="S54" i="1" s="1"/>
  <c r="I55" i="1"/>
  <c r="J55" i="1"/>
  <c r="R55" i="1"/>
  <c r="S55" i="1"/>
  <c r="I56" i="1"/>
  <c r="J56" i="1" s="1"/>
  <c r="R56" i="1"/>
  <c r="S56" i="1" s="1"/>
  <c r="I57" i="1"/>
  <c r="J57" i="1"/>
  <c r="R57" i="1"/>
  <c r="S57" i="1"/>
  <c r="I58" i="1"/>
  <c r="J58" i="1" s="1"/>
  <c r="R58" i="1"/>
  <c r="S58" i="1" s="1"/>
  <c r="I59" i="1"/>
  <c r="J59" i="1"/>
  <c r="R59" i="1"/>
  <c r="S59" i="1"/>
  <c r="I60" i="1"/>
  <c r="J60" i="1" s="1"/>
  <c r="R60" i="1"/>
  <c r="S60" i="1" s="1"/>
  <c r="I61" i="1"/>
  <c r="J61" i="1"/>
  <c r="R61" i="1"/>
  <c r="S61" i="1"/>
  <c r="I62" i="1"/>
  <c r="J62" i="1" s="1"/>
  <c r="R62" i="1"/>
  <c r="S62" i="1" s="1"/>
  <c r="I63" i="1"/>
  <c r="J63" i="1"/>
  <c r="R63" i="1"/>
  <c r="S63" i="1"/>
  <c r="I64" i="1"/>
  <c r="J64" i="1" s="1"/>
  <c r="R64" i="1"/>
  <c r="S64" i="1" s="1"/>
  <c r="I65" i="1"/>
  <c r="J65" i="1"/>
  <c r="R65" i="1"/>
  <c r="S65" i="1"/>
  <c r="I66" i="1"/>
  <c r="J66" i="1" s="1"/>
  <c r="R66" i="1"/>
  <c r="S66" i="1" s="1"/>
  <c r="I67" i="1"/>
  <c r="J67" i="1"/>
  <c r="R67" i="1"/>
  <c r="S67" i="1"/>
  <c r="I68" i="1"/>
  <c r="J68" i="1" s="1"/>
  <c r="R68" i="1"/>
  <c r="S68" i="1" s="1"/>
  <c r="I69" i="1"/>
  <c r="J69" i="1"/>
  <c r="R69" i="1"/>
  <c r="S69" i="1"/>
  <c r="I70" i="1"/>
  <c r="J70" i="1" s="1"/>
  <c r="R70" i="1"/>
  <c r="S70" i="1" s="1"/>
  <c r="I71" i="1"/>
  <c r="J71" i="1"/>
  <c r="R71" i="1"/>
  <c r="S71" i="1"/>
  <c r="I72" i="1"/>
  <c r="J72" i="1" s="1"/>
  <c r="R72" i="1"/>
  <c r="S72" i="1" s="1"/>
  <c r="I73" i="1"/>
  <c r="J73" i="1"/>
  <c r="R73" i="1"/>
  <c r="S73" i="1"/>
  <c r="I74" i="1"/>
  <c r="J74" i="1" s="1"/>
  <c r="R74" i="1"/>
  <c r="S74" i="1" s="1"/>
  <c r="I75" i="1"/>
  <c r="J75" i="1"/>
  <c r="R75" i="1"/>
  <c r="S75" i="1"/>
  <c r="I76" i="1"/>
  <c r="J76" i="1" s="1"/>
  <c r="R76" i="1"/>
  <c r="S76" i="1" s="1"/>
  <c r="I77" i="1"/>
  <c r="J77" i="1"/>
  <c r="R77" i="1"/>
  <c r="S77" i="1"/>
  <c r="I78" i="1"/>
  <c r="J78" i="1" s="1"/>
  <c r="R78" i="1"/>
  <c r="S78" i="1" s="1"/>
  <c r="I79" i="1"/>
  <c r="J79" i="1"/>
  <c r="R79" i="1"/>
  <c r="S79" i="1"/>
  <c r="I80" i="1"/>
  <c r="J80" i="1" s="1"/>
  <c r="R80" i="1"/>
  <c r="S80" i="1" s="1"/>
  <c r="I81" i="1"/>
  <c r="J81" i="1"/>
  <c r="R81" i="1"/>
  <c r="S81" i="1"/>
  <c r="I82" i="1"/>
  <c r="J82" i="1" s="1"/>
  <c r="R82" i="1"/>
  <c r="S82" i="1" s="1"/>
  <c r="I83" i="1"/>
  <c r="J83" i="1"/>
  <c r="R83" i="1"/>
  <c r="S83" i="1"/>
  <c r="I84" i="1"/>
  <c r="J84" i="1" s="1"/>
  <c r="R84" i="1"/>
  <c r="S84" i="1" s="1"/>
  <c r="I85" i="1"/>
  <c r="J85" i="1"/>
  <c r="R85" i="1"/>
  <c r="S85" i="1"/>
  <c r="I86" i="1"/>
  <c r="J86" i="1" s="1"/>
  <c r="R86" i="1"/>
  <c r="S86" i="1" s="1"/>
  <c r="I87" i="1"/>
  <c r="J87" i="1"/>
  <c r="R87" i="1"/>
  <c r="S87" i="1"/>
  <c r="I88" i="1"/>
  <c r="J88" i="1" s="1"/>
  <c r="R88" i="1"/>
  <c r="S88" i="1" s="1"/>
  <c r="I89" i="1"/>
  <c r="J89" i="1"/>
  <c r="R89" i="1"/>
  <c r="S89" i="1"/>
  <c r="R3" i="1" l="1"/>
  <c r="S3" i="1" s="1"/>
  <c r="J3" i="1" l="1"/>
  <c r="I3" i="1"/>
  <c r="R12" i="2" l="1"/>
  <c r="R11" i="2"/>
  <c r="R10" i="2"/>
  <c r="R9" i="2"/>
  <c r="X5" i="2"/>
  <c r="N5" i="2"/>
</calcChain>
</file>

<file path=xl/sharedStrings.xml><?xml version="1.0" encoding="utf-8"?>
<sst xmlns="http://schemas.openxmlformats.org/spreadsheetml/2006/main" count="361" uniqueCount="150">
  <si>
    <t>OBS</t>
  </si>
  <si>
    <t>CN</t>
  </si>
  <si>
    <t>STDY</t>
  </si>
  <si>
    <t>LIG</t>
  </si>
  <si>
    <t>HEMI</t>
  </si>
  <si>
    <t>CELL</t>
  </si>
  <si>
    <t>ADF</t>
  </si>
  <si>
    <t>NDF</t>
  </si>
  <si>
    <t>RESIDUE</t>
  </si>
  <si>
    <t>STUDY</t>
  </si>
  <si>
    <t xml:space="preserve">SORGLEAVES </t>
  </si>
  <si>
    <t>SORGELEAVES</t>
  </si>
  <si>
    <t>LAB89</t>
  </si>
  <si>
    <t>SORGLVOLD</t>
  </si>
  <si>
    <t>WAGGER85</t>
  </si>
  <si>
    <t>VLSORG</t>
  </si>
  <si>
    <t>NFNTS1589</t>
  </si>
  <si>
    <t>FRANKEN85</t>
  </si>
  <si>
    <t>JENSEN29</t>
  </si>
  <si>
    <t>MILLAR37</t>
  </si>
  <si>
    <t>FUWU87</t>
  </si>
  <si>
    <t>DAVANSH</t>
  </si>
  <si>
    <t xml:space="preserve">SOYSTEMS </t>
  </si>
  <si>
    <t>SORG15N</t>
  </si>
  <si>
    <t>SORGLVYUN</t>
  </si>
  <si>
    <t>SORGSTEMS</t>
  </si>
  <si>
    <t>SOYLEAVES</t>
  </si>
  <si>
    <t>wheat</t>
  </si>
  <si>
    <t>polygonum nodosum, (curlytop Knotweed)</t>
  </si>
  <si>
    <t>Senecio congestus (Marsh fleabane, swamp Ragwort)</t>
  </si>
  <si>
    <t>alfalfa (lucerne)</t>
  </si>
  <si>
    <t>sorghum leaf and stems (nicollet)</t>
  </si>
  <si>
    <t>sorghum leaf and stems (luther)</t>
  </si>
  <si>
    <t>soybean leaf and stems(luther)</t>
  </si>
  <si>
    <t>soybean leaf and stems (lester)</t>
  </si>
  <si>
    <t>soybeanleaf and stems (nicollet)</t>
  </si>
  <si>
    <t>sorghum leaf and stems (lester)</t>
  </si>
  <si>
    <t>fresh alfalfa (luther)</t>
  </si>
  <si>
    <t>fresh alfalfa (lester)</t>
  </si>
  <si>
    <t>fresh alfalfa (nicollet)</t>
  </si>
  <si>
    <t>corn leaves and stem (Luther soil)</t>
  </si>
  <si>
    <t>corn leaves and stem (Lester soil)</t>
  </si>
  <si>
    <t>corn leaves and stem (nicollet soil )</t>
  </si>
  <si>
    <t>wheat straw</t>
  </si>
  <si>
    <t>sweet clover</t>
  </si>
  <si>
    <t>blue lupin</t>
  </si>
  <si>
    <t>pea pods</t>
  </si>
  <si>
    <t>fungal mycelium</t>
  </si>
  <si>
    <t>oat straw</t>
  </si>
  <si>
    <t>corn stalks</t>
  </si>
  <si>
    <t>flax (leaves and stems)</t>
  </si>
  <si>
    <t>Sudan grass (leaves and stems)</t>
  </si>
  <si>
    <t>millet (leaves and stems)</t>
  </si>
  <si>
    <t>Hemp (leaves and stems)</t>
  </si>
  <si>
    <t>cane sorghum (leaves and stems)</t>
  </si>
  <si>
    <t>soybean (leaves and stems)</t>
  </si>
  <si>
    <t>ALFALFA (Leaves and stems)</t>
  </si>
  <si>
    <t>sweet clover ( leaves and stems)</t>
  </si>
  <si>
    <t>red clover (leaves and stems)</t>
  </si>
  <si>
    <t xml:space="preserve">alfalfa foliage </t>
  </si>
  <si>
    <t>clover foliage (trifolium alexandrium Fahl)</t>
  </si>
  <si>
    <t>cowpea foliage (Vigna unguiculata L)</t>
  </si>
  <si>
    <t>soybean foliage</t>
  </si>
  <si>
    <t>alfalfa stems</t>
  </si>
  <si>
    <t>clover stems</t>
  </si>
  <si>
    <t>cowpea stems</t>
  </si>
  <si>
    <t>soybean stems</t>
  </si>
  <si>
    <t>alfalfa roots</t>
  </si>
  <si>
    <t>clover roots</t>
  </si>
  <si>
    <t xml:space="preserve">cowpea roots </t>
  </si>
  <si>
    <t xml:space="preserve">soybean roots </t>
  </si>
  <si>
    <t>manure (pure fresh cow dung)</t>
  </si>
  <si>
    <t>mature wheat straw</t>
  </si>
  <si>
    <t>CARB</t>
  </si>
  <si>
    <t>loading rate</t>
  </si>
  <si>
    <t>mg/kg</t>
  </si>
  <si>
    <t>Loading Rate</t>
  </si>
  <si>
    <t>0.488g residue</t>
  </si>
  <si>
    <t>20g soil</t>
  </si>
  <si>
    <t xml:space="preserve">x </t>
  </si>
  <si>
    <t>1000mg</t>
  </si>
  <si>
    <t>g</t>
  </si>
  <si>
    <t>x</t>
  </si>
  <si>
    <t>1000g</t>
  </si>
  <si>
    <t>kg</t>
  </si>
  <si>
    <t>=</t>
  </si>
  <si>
    <t>22400mg</t>
  </si>
  <si>
    <r>
      <t>(100cm)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</si>
  <si>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</si>
  <si>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(0.6096m)</t>
    </r>
    <r>
      <rPr>
        <vertAlign val="superscript"/>
        <sz val="11"/>
        <color theme="1"/>
        <rFont val="Calibri"/>
        <family val="2"/>
        <scheme val="minor"/>
      </rPr>
      <t>2</t>
    </r>
  </si>
  <si>
    <t>plot</t>
  </si>
  <si>
    <t>12cm deep</t>
  </si>
  <si>
    <t>1.0g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</si>
  <si>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</si>
  <si>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>44593.5g</t>
  </si>
  <si>
    <t xml:space="preserve">2.5cm core 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</si>
  <si>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=1.25</t>
    </r>
  </si>
  <si>
    <r>
      <t>4.9087cm</t>
    </r>
    <r>
      <rPr>
        <vertAlign val="superscript"/>
        <sz val="11"/>
        <color theme="1"/>
        <rFont val="Calibri"/>
        <family val="2"/>
        <scheme val="minor"/>
      </rPr>
      <t>2</t>
    </r>
  </si>
  <si>
    <t>8 cores</t>
  </si>
  <si>
    <r>
      <t>392.69 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soil</t>
    </r>
  </si>
  <si>
    <t>1.1g</t>
  </si>
  <si>
    <t>431.96g soil removal</t>
  </si>
  <si>
    <t>-</t>
  </si>
  <si>
    <t>431.96g</t>
  </si>
  <si>
    <t>44.161 kg</t>
  </si>
  <si>
    <t>146.7 g residue</t>
  </si>
  <si>
    <t>3321.9mg</t>
  </si>
  <si>
    <t>44.161kg soil</t>
  </si>
  <si>
    <t>0.2g residue</t>
  </si>
  <si>
    <t>10,000mg</t>
  </si>
  <si>
    <t>4g residue</t>
  </si>
  <si>
    <t>350g soil</t>
  </si>
  <si>
    <t>11,428.5714mg</t>
  </si>
  <si>
    <t>0.3g residue</t>
  </si>
  <si>
    <t>100g soil</t>
  </si>
  <si>
    <t>3,000mg</t>
  </si>
  <si>
    <t>12g residue</t>
  </si>
  <si>
    <t>600g soil</t>
  </si>
  <si>
    <t>20,000mg</t>
  </si>
  <si>
    <t>0.1714g residue</t>
  </si>
  <si>
    <t>15g soil</t>
  </si>
  <si>
    <t>11426.67mg</t>
  </si>
  <si>
    <t>g soil</t>
  </si>
  <si>
    <t>g residue</t>
  </si>
  <si>
    <t>in 15 cm</t>
  </si>
  <si>
    <t>Bd=1.1g/cm3</t>
  </si>
  <si>
    <t xml:space="preserve">146.7g crop residue /61316.01g soil*1000mg/g* 1000g/kg = </t>
  </si>
  <si>
    <t>wagger plots</t>
  </si>
  <si>
    <t>C/N</t>
  </si>
  <si>
    <t>kg/ha</t>
  </si>
  <si>
    <t>residue rate</t>
  </si>
  <si>
    <t>FU87</t>
  </si>
  <si>
    <t>NFNTS15-N</t>
  </si>
  <si>
    <t>Vigil microplots</t>
  </si>
  <si>
    <t>Time</t>
  </si>
  <si>
    <t>days</t>
  </si>
  <si>
    <t xml:space="preserve"> ⁰C</t>
  </si>
  <si>
    <t>Nmin</t>
  </si>
  <si>
    <t>%</t>
  </si>
  <si>
    <t>Nconc</t>
  </si>
  <si>
    <t>Temp</t>
  </si>
  <si>
    <t>Cellulose</t>
  </si>
  <si>
    <t>lb per acre</t>
  </si>
  <si>
    <t>residue N</t>
  </si>
  <si>
    <t>Nmin Modeled</t>
  </si>
  <si>
    <t>lbs/A</t>
  </si>
  <si>
    <t>Measured</t>
  </si>
  <si>
    <t>Modeled</t>
  </si>
  <si>
    <t>Obs</t>
  </si>
  <si>
    <t>kg/A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</si>
</sst>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0" tint="-0.149967955565050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6D9FF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0" xfId="0" applyFill="1" applyBorder="1"/>
    <xf numFmtId="0" fontId="0" fillId="8" borderId="13" xfId="0" applyFill="1" applyBorder="1"/>
    <xf numFmtId="0" fontId="0" fillId="0" borderId="0" xfId="0" applyBorder="1" applyAlignment="1"/>
    <xf numFmtId="2" fontId="5" fillId="0" borderId="14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164" fontId="5" fillId="0" borderId="14" xfId="0" applyNumberFormat="1" applyFont="1" applyBorder="1" applyAlignment="1"/>
    <xf numFmtId="164" fontId="5" fillId="0" borderId="14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1" xfId="0" applyFont="1" applyFill="1" applyBorder="1" applyAlignment="1">
      <alignment horizontal="center"/>
    </xf>
    <xf numFmtId="164" fontId="5" fillId="0" borderId="21" xfId="0" applyNumberFormat="1" applyFont="1" applyBorder="1" applyAlignment="1"/>
    <xf numFmtId="0" fontId="1" fillId="12" borderId="15" xfId="0" applyFont="1" applyFill="1" applyBorder="1" applyAlignment="1">
      <alignment horizontal="center"/>
    </xf>
    <xf numFmtId="164" fontId="1" fillId="12" borderId="16" xfId="0" applyNumberFormat="1" applyFont="1" applyFill="1" applyBorder="1" applyAlignment="1">
      <alignment horizontal="center"/>
    </xf>
    <xf numFmtId="2" fontId="1" fillId="12" borderId="16" xfId="0" applyNumberFormat="1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12" borderId="14" xfId="0" applyFont="1" applyFill="1" applyBorder="1" applyAlignment="1">
      <alignment horizontal="center"/>
    </xf>
    <xf numFmtId="164" fontId="1" fillId="12" borderId="14" xfId="0" applyNumberFormat="1" applyFont="1" applyFill="1" applyBorder="1" applyAlignment="1">
      <alignment horizontal="center"/>
    </xf>
    <xf numFmtId="0" fontId="1" fillId="12" borderId="19" xfId="0" applyFont="1" applyFill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164" fontId="5" fillId="0" borderId="16" xfId="0" applyNumberFormat="1" applyFont="1" applyBorder="1" applyAlignment="1"/>
    <xf numFmtId="164" fontId="5" fillId="0" borderId="21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164" fontId="0" fillId="0" borderId="0" xfId="0" applyNumberFormat="1" applyBorder="1"/>
    <xf numFmtId="2" fontId="0" fillId="0" borderId="0" xfId="0" applyNumberFormat="1" applyBorder="1"/>
    <xf numFmtId="164" fontId="5" fillId="0" borderId="22" xfId="0" applyNumberFormat="1" applyFont="1" applyBorder="1" applyAlignment="1"/>
    <xf numFmtId="164" fontId="5" fillId="0" borderId="23" xfId="0" applyNumberFormat="1" applyFont="1" applyBorder="1" applyAlignment="1"/>
    <xf numFmtId="164" fontId="5" fillId="0" borderId="24" xfId="0" applyNumberFormat="1" applyFont="1" applyBorder="1" applyAlignment="1"/>
    <xf numFmtId="164" fontId="5" fillId="0" borderId="25" xfId="0" applyNumberFormat="1" applyFont="1" applyBorder="1" applyAlignment="1"/>
    <xf numFmtId="164" fontId="5" fillId="0" borderId="26" xfId="0" applyNumberFormat="1" applyFont="1" applyBorder="1" applyAlignment="1"/>
    <xf numFmtId="164" fontId="5" fillId="0" borderId="27" xfId="0" applyNumberFormat="1" applyFont="1" applyBorder="1" applyAlignment="1"/>
    <xf numFmtId="0" fontId="1" fillId="12" borderId="28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164" fontId="0" fillId="0" borderId="14" xfId="0" applyNumberFormat="1" applyBorder="1"/>
    <xf numFmtId="164" fontId="0" fillId="0" borderId="21" xfId="0" applyNumberFormat="1" applyBorder="1"/>
    <xf numFmtId="164" fontId="0" fillId="0" borderId="19" xfId="0" applyNumberFormat="1" applyBorder="1"/>
    <xf numFmtId="164" fontId="0" fillId="0" borderId="29" xfId="0" applyNumberFormat="1" applyBorder="1"/>
    <xf numFmtId="0" fontId="0" fillId="12" borderId="20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164" fontId="0" fillId="0" borderId="30" xfId="0" applyNumberFormat="1" applyBorder="1"/>
    <xf numFmtId="164" fontId="0" fillId="0" borderId="31" xfId="0" applyNumberFormat="1" applyBorder="1"/>
    <xf numFmtId="0" fontId="0" fillId="12" borderId="13" xfId="0" applyFill="1" applyBorder="1" applyAlignment="1">
      <alignment horizontal="center"/>
    </xf>
    <xf numFmtId="0" fontId="0" fillId="12" borderId="32" xfId="0" applyFill="1" applyBorder="1" applyAlignment="1">
      <alignment horizontal="center"/>
    </xf>
    <xf numFmtId="0" fontId="0" fillId="12" borderId="33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12" borderId="15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B9"/>
      <color rgb="FFE6D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(all) (lb)'!$C$2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34571456692913388"/>
                  <c:y val="-1.940981335666375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1.012x - 5.1849
r² = 0.9282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(all) (lb)'!$B$3:$B$85</c:f>
              <c:numCache>
                <c:formatCode>0.0</c:formatCode>
                <c:ptCount val="83"/>
                <c:pt idx="0">
                  <c:v>11.53</c:v>
                </c:pt>
                <c:pt idx="1">
                  <c:v>11.53</c:v>
                </c:pt>
                <c:pt idx="2">
                  <c:v>7.04</c:v>
                </c:pt>
                <c:pt idx="3">
                  <c:v>7.04</c:v>
                </c:pt>
                <c:pt idx="4">
                  <c:v>5.79</c:v>
                </c:pt>
                <c:pt idx="5">
                  <c:v>2.86</c:v>
                </c:pt>
                <c:pt idx="6">
                  <c:v>2.86</c:v>
                </c:pt>
                <c:pt idx="7">
                  <c:v>1.1499999999999999</c:v>
                </c:pt>
                <c:pt idx="8">
                  <c:v>-0.68</c:v>
                </c:pt>
                <c:pt idx="9">
                  <c:v>-0.68</c:v>
                </c:pt>
                <c:pt idx="10">
                  <c:v>12.29</c:v>
                </c:pt>
                <c:pt idx="11">
                  <c:v>12.29</c:v>
                </c:pt>
                <c:pt idx="12">
                  <c:v>12.29</c:v>
                </c:pt>
                <c:pt idx="13">
                  <c:v>12.29</c:v>
                </c:pt>
                <c:pt idx="14">
                  <c:v>12.29</c:v>
                </c:pt>
                <c:pt idx="15">
                  <c:v>12.29</c:v>
                </c:pt>
                <c:pt idx="16">
                  <c:v>19.399999999999999</c:v>
                </c:pt>
                <c:pt idx="17">
                  <c:v>19.399999999999999</c:v>
                </c:pt>
                <c:pt idx="18">
                  <c:v>19.399999999999999</c:v>
                </c:pt>
                <c:pt idx="19">
                  <c:v>19.399999999999999</c:v>
                </c:pt>
                <c:pt idx="20">
                  <c:v>19.399999999999999</c:v>
                </c:pt>
                <c:pt idx="21">
                  <c:v>19.399999999999999</c:v>
                </c:pt>
                <c:pt idx="22">
                  <c:v>61.62</c:v>
                </c:pt>
                <c:pt idx="23">
                  <c:v>61.62</c:v>
                </c:pt>
                <c:pt idx="24">
                  <c:v>61.62</c:v>
                </c:pt>
                <c:pt idx="25">
                  <c:v>61.62</c:v>
                </c:pt>
                <c:pt idx="26">
                  <c:v>61.62</c:v>
                </c:pt>
                <c:pt idx="27">
                  <c:v>61.62</c:v>
                </c:pt>
                <c:pt idx="28">
                  <c:v>188.11</c:v>
                </c:pt>
                <c:pt idx="29">
                  <c:v>188.11</c:v>
                </c:pt>
                <c:pt idx="30">
                  <c:v>188.11</c:v>
                </c:pt>
                <c:pt idx="31">
                  <c:v>188.11</c:v>
                </c:pt>
                <c:pt idx="32">
                  <c:v>188.11</c:v>
                </c:pt>
                <c:pt idx="33">
                  <c:v>188.11</c:v>
                </c:pt>
                <c:pt idx="34">
                  <c:v>188.11</c:v>
                </c:pt>
                <c:pt idx="35">
                  <c:v>188.11</c:v>
                </c:pt>
                <c:pt idx="36">
                  <c:v>97.67</c:v>
                </c:pt>
                <c:pt idx="37">
                  <c:v>204</c:v>
                </c:pt>
                <c:pt idx="38">
                  <c:v>76.3</c:v>
                </c:pt>
                <c:pt idx="39">
                  <c:v>231.09</c:v>
                </c:pt>
                <c:pt idx="40">
                  <c:v>55.73</c:v>
                </c:pt>
                <c:pt idx="41">
                  <c:v>46.11</c:v>
                </c:pt>
                <c:pt idx="42">
                  <c:v>18.940000000000001</c:v>
                </c:pt>
                <c:pt idx="43">
                  <c:v>53.64</c:v>
                </c:pt>
                <c:pt idx="44">
                  <c:v>10.17</c:v>
                </c:pt>
                <c:pt idx="45">
                  <c:v>58.3</c:v>
                </c:pt>
                <c:pt idx="46">
                  <c:v>53.74</c:v>
                </c:pt>
                <c:pt idx="47">
                  <c:v>51.39</c:v>
                </c:pt>
                <c:pt idx="48">
                  <c:v>-30.36</c:v>
                </c:pt>
                <c:pt idx="49">
                  <c:v>57.45</c:v>
                </c:pt>
                <c:pt idx="50">
                  <c:v>103.14</c:v>
                </c:pt>
                <c:pt idx="51">
                  <c:v>112.35</c:v>
                </c:pt>
                <c:pt idx="52">
                  <c:v>148.83000000000001</c:v>
                </c:pt>
                <c:pt idx="53">
                  <c:v>194.6</c:v>
                </c:pt>
                <c:pt idx="54">
                  <c:v>294.19</c:v>
                </c:pt>
                <c:pt idx="55">
                  <c:v>-3.8</c:v>
                </c:pt>
                <c:pt idx="56">
                  <c:v>-4.57</c:v>
                </c:pt>
                <c:pt idx="57">
                  <c:v>0.05</c:v>
                </c:pt>
                <c:pt idx="58">
                  <c:v>-1.71</c:v>
                </c:pt>
                <c:pt idx="59">
                  <c:v>7.6</c:v>
                </c:pt>
                <c:pt idx="60">
                  <c:v>1.47</c:v>
                </c:pt>
                <c:pt idx="61">
                  <c:v>1.18</c:v>
                </c:pt>
                <c:pt idx="62">
                  <c:v>-1.63</c:v>
                </c:pt>
                <c:pt idx="63">
                  <c:v>9.1199999999999992</c:v>
                </c:pt>
                <c:pt idx="64">
                  <c:v>22.86</c:v>
                </c:pt>
                <c:pt idx="65">
                  <c:v>23.79</c:v>
                </c:pt>
                <c:pt idx="66">
                  <c:v>13.74</c:v>
                </c:pt>
                <c:pt idx="67">
                  <c:v>-23.97</c:v>
                </c:pt>
                <c:pt idx="68">
                  <c:v>-23.97</c:v>
                </c:pt>
                <c:pt idx="69">
                  <c:v>-23.97</c:v>
                </c:pt>
                <c:pt idx="70">
                  <c:v>15.02</c:v>
                </c:pt>
                <c:pt idx="71">
                  <c:v>15.02</c:v>
                </c:pt>
                <c:pt idx="72">
                  <c:v>15.02</c:v>
                </c:pt>
                <c:pt idx="73">
                  <c:v>109.94</c:v>
                </c:pt>
                <c:pt idx="74">
                  <c:v>109.94</c:v>
                </c:pt>
                <c:pt idx="75">
                  <c:v>109.94</c:v>
                </c:pt>
                <c:pt idx="76">
                  <c:v>161.24</c:v>
                </c:pt>
                <c:pt idx="77">
                  <c:v>161.24</c:v>
                </c:pt>
                <c:pt idx="78">
                  <c:v>161.24</c:v>
                </c:pt>
                <c:pt idx="79">
                  <c:v>-6.67</c:v>
                </c:pt>
                <c:pt idx="80">
                  <c:v>12.12</c:v>
                </c:pt>
                <c:pt idx="81">
                  <c:v>50.92</c:v>
                </c:pt>
                <c:pt idx="82">
                  <c:v>74.599999999999994</c:v>
                </c:pt>
              </c:numCache>
            </c:numRef>
          </c:xVal>
          <c:yVal>
            <c:numRef>
              <c:f>'Graphs (all) (lb)'!$C$3:$C$85</c:f>
              <c:numCache>
                <c:formatCode>0.0</c:formatCode>
                <c:ptCount val="83"/>
                <c:pt idx="0">
                  <c:v>8.3068433280000011</c:v>
                </c:pt>
                <c:pt idx="1">
                  <c:v>6.5985811920000002</c:v>
                </c:pt>
                <c:pt idx="2">
                  <c:v>7.2114501398400002</c:v>
                </c:pt>
                <c:pt idx="3">
                  <c:v>5.3567655350400001</c:v>
                </c:pt>
                <c:pt idx="4">
                  <c:v>6.0472479614400001</c:v>
                </c:pt>
                <c:pt idx="5">
                  <c:v>1.8943845530400001</c:v>
                </c:pt>
                <c:pt idx="6">
                  <c:v>2.1340995076800002</c:v>
                </c:pt>
                <c:pt idx="7">
                  <c:v>1.5474845232000001</c:v>
                </c:pt>
                <c:pt idx="8">
                  <c:v>0.57669398496000002</c:v>
                </c:pt>
                <c:pt idx="9">
                  <c:v>0.74104443359999994</c:v>
                </c:pt>
                <c:pt idx="10">
                  <c:v>-4.1136011999999997</c:v>
                </c:pt>
                <c:pt idx="11">
                  <c:v>4.9363214400000004</c:v>
                </c:pt>
                <c:pt idx="12">
                  <c:v>9.0499226400000001</c:v>
                </c:pt>
                <c:pt idx="13">
                  <c:v>6.5817619199999999</c:v>
                </c:pt>
                <c:pt idx="14">
                  <c:v>13.16352384</c:v>
                </c:pt>
                <c:pt idx="15">
                  <c:v>14.808964319999999</c:v>
                </c:pt>
                <c:pt idx="16">
                  <c:v>13.712003999999997</c:v>
                </c:pt>
                <c:pt idx="17">
                  <c:v>10.284002999999998</c:v>
                </c:pt>
                <c:pt idx="18">
                  <c:v>1.1426669999999999</c:v>
                </c:pt>
                <c:pt idx="19">
                  <c:v>3.4280009999999992</c:v>
                </c:pt>
                <c:pt idx="20">
                  <c:v>9.141335999999999</c:v>
                </c:pt>
                <c:pt idx="21">
                  <c:v>17.140004999999999</c:v>
                </c:pt>
                <c:pt idx="22">
                  <c:v>38.393611199999995</c:v>
                </c:pt>
                <c:pt idx="23">
                  <c:v>51.191481599999996</c:v>
                </c:pt>
                <c:pt idx="24">
                  <c:v>49.591747799999993</c:v>
                </c:pt>
                <c:pt idx="25">
                  <c:v>44.792546399999999</c:v>
                </c:pt>
                <c:pt idx="26">
                  <c:v>55.990682999999997</c:v>
                </c:pt>
                <c:pt idx="27">
                  <c:v>60.789884399999998</c:v>
                </c:pt>
                <c:pt idx="28">
                  <c:v>198.82405800000001</c:v>
                </c:pt>
                <c:pt idx="29">
                  <c:v>188.88285509999997</c:v>
                </c:pt>
                <c:pt idx="30">
                  <c:v>204.78877974</c:v>
                </c:pt>
                <c:pt idx="31">
                  <c:v>197.16719085</c:v>
                </c:pt>
                <c:pt idx="32">
                  <c:v>173.97105074999999</c:v>
                </c:pt>
                <c:pt idx="33">
                  <c:v>207.10839375</c:v>
                </c:pt>
                <c:pt idx="34">
                  <c:v>215.06135606999999</c:v>
                </c:pt>
                <c:pt idx="35">
                  <c:v>212.41036862999997</c:v>
                </c:pt>
                <c:pt idx="36">
                  <c:v>105.41533333333336</c:v>
                </c:pt>
                <c:pt idx="37">
                  <c:v>260.1466666666667</c:v>
                </c:pt>
                <c:pt idx="38">
                  <c:v>69.360000000000014</c:v>
                </c:pt>
                <c:pt idx="39">
                  <c:v>297.92</c:v>
                </c:pt>
                <c:pt idx="40">
                  <c:v>29.970000000000006</c:v>
                </c:pt>
                <c:pt idx="41">
                  <c:v>22.684000000000005</c:v>
                </c:pt>
                <c:pt idx="42">
                  <c:v>-18.000666666666671</c:v>
                </c:pt>
                <c:pt idx="43">
                  <c:v>-7.9985333333333335</c:v>
                </c:pt>
                <c:pt idx="44">
                  <c:v>14.650666666666666</c:v>
                </c:pt>
                <c:pt idx="45">
                  <c:v>48.62</c:v>
                </c:pt>
                <c:pt idx="46">
                  <c:v>75.342666666666673</c:v>
                </c:pt>
                <c:pt idx="47">
                  <c:v>36.033333333333339</c:v>
                </c:pt>
                <c:pt idx="48">
                  <c:v>-50.4</c:v>
                </c:pt>
                <c:pt idx="49">
                  <c:v>32.711999999999996</c:v>
                </c:pt>
                <c:pt idx="50">
                  <c:v>53.938666666666656</c:v>
                </c:pt>
                <c:pt idx="51">
                  <c:v>79.220000000000013</c:v>
                </c:pt>
                <c:pt idx="52">
                  <c:v>156.6</c:v>
                </c:pt>
                <c:pt idx="53">
                  <c:v>174.84533333333331</c:v>
                </c:pt>
                <c:pt idx="54">
                  <c:v>235.55333333333337</c:v>
                </c:pt>
                <c:pt idx="55">
                  <c:v>-3.7697999999999996</c:v>
                </c:pt>
                <c:pt idx="56">
                  <c:v>-3.77</c:v>
                </c:pt>
                <c:pt idx="57">
                  <c:v>3.4492399999999996</c:v>
                </c:pt>
                <c:pt idx="58">
                  <c:v>3.4347599999999994</c:v>
                </c:pt>
                <c:pt idx="59">
                  <c:v>9.3766000000000016</c:v>
                </c:pt>
                <c:pt idx="60">
                  <c:v>5.2079999999999993</c:v>
                </c:pt>
                <c:pt idx="61">
                  <c:v>5.6862000000000004</c:v>
                </c:pt>
                <c:pt idx="62">
                  <c:v>1.3147200000000001</c:v>
                </c:pt>
                <c:pt idx="63">
                  <c:v>7.7367000000000017</c:v>
                </c:pt>
                <c:pt idx="64">
                  <c:v>17.498999999999999</c:v>
                </c:pt>
                <c:pt idx="65">
                  <c:v>18.331320000000005</c:v>
                </c:pt>
                <c:pt idx="66">
                  <c:v>9.724000000000002</c:v>
                </c:pt>
                <c:pt idx="67">
                  <c:v>-22.99733333333333</c:v>
                </c:pt>
                <c:pt idx="68">
                  <c:v>-15.889066666666665</c:v>
                </c:pt>
                <c:pt idx="69">
                  <c:v>-19.965866666666667</c:v>
                </c:pt>
                <c:pt idx="70">
                  <c:v>21.850453333333334</c:v>
                </c:pt>
                <c:pt idx="71">
                  <c:v>33.886720000000004</c:v>
                </c:pt>
                <c:pt idx="72">
                  <c:v>18.332160000000002</c:v>
                </c:pt>
                <c:pt idx="73">
                  <c:v>102.26346666666669</c:v>
                </c:pt>
                <c:pt idx="74">
                  <c:v>112.80938666666667</c:v>
                </c:pt>
                <c:pt idx="75">
                  <c:v>89.160960000000017</c:v>
                </c:pt>
                <c:pt idx="76">
                  <c:v>127.20661333333335</c:v>
                </c:pt>
                <c:pt idx="77">
                  <c:v>124.24832000000002</c:v>
                </c:pt>
                <c:pt idx="78">
                  <c:v>109.45685333333334</c:v>
                </c:pt>
                <c:pt idx="79">
                  <c:v>-12.449554933333333</c:v>
                </c:pt>
                <c:pt idx="80">
                  <c:v>-11.36459984</c:v>
                </c:pt>
                <c:pt idx="81">
                  <c:v>61.48891562666666</c:v>
                </c:pt>
                <c:pt idx="82">
                  <c:v>117.37857915999999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3008"/>
        <c:axId val="130284928"/>
      </c:scatterChart>
      <c:valAx>
        <c:axId val="130283008"/>
        <c:scaling>
          <c:orientation val="minMax"/>
          <c:max val="351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Modeled,</a:t>
                </a:r>
              </a:p>
              <a:p>
                <a:pPr>
                  <a:defRPr/>
                </a:pPr>
                <a:r>
                  <a:rPr lang="en-US"/>
                  <a:t>lbs/A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0284928"/>
        <c:crossesAt val="-50"/>
        <c:crossBetween val="midCat"/>
      </c:valAx>
      <c:valAx>
        <c:axId val="130284928"/>
        <c:scaling>
          <c:orientation val="minMax"/>
          <c:min val="-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Measured,</a:t>
                </a:r>
              </a:p>
              <a:p>
                <a:pPr>
                  <a:defRPr/>
                </a:pPr>
                <a:r>
                  <a:rPr lang="en-US"/>
                  <a:t>lbs/A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0283008"/>
        <c:crossesAt val="-5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 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(all) (lb)'!$E$2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39482961504811898"/>
                  <c:y val="-4.40135608048993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0.9565x - 1.414
r² = 0.7799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(all) (lb)'!$D$3:$D$85</c:f>
              <c:numCache>
                <c:formatCode>0.0</c:formatCode>
                <c:ptCount val="83"/>
                <c:pt idx="0">
                  <c:v>34.422702910040961</c:v>
                </c:pt>
                <c:pt idx="1">
                  <c:v>34.422702910040961</c:v>
                </c:pt>
                <c:pt idx="2">
                  <c:v>25.811396652619695</c:v>
                </c:pt>
                <c:pt idx="3">
                  <c:v>25.811396652619695</c:v>
                </c:pt>
                <c:pt idx="4">
                  <c:v>23.725866859581323</c:v>
                </c:pt>
                <c:pt idx="5">
                  <c:v>13.481845573020108</c:v>
                </c:pt>
                <c:pt idx="6">
                  <c:v>13.481845573020108</c:v>
                </c:pt>
                <c:pt idx="7">
                  <c:v>6.5545082021405756</c:v>
                </c:pt>
                <c:pt idx="8">
                  <c:v>-4.6340001277893696</c:v>
                </c:pt>
                <c:pt idx="9">
                  <c:v>-4.6340001277893696</c:v>
                </c:pt>
                <c:pt idx="10">
                  <c:v>14.938249240106211</c:v>
                </c:pt>
                <c:pt idx="11">
                  <c:v>14.938249240106211</c:v>
                </c:pt>
                <c:pt idx="12">
                  <c:v>14.938249240106211</c:v>
                </c:pt>
                <c:pt idx="13">
                  <c:v>14.938249240106211</c:v>
                </c:pt>
                <c:pt idx="14">
                  <c:v>14.938249240106211</c:v>
                </c:pt>
                <c:pt idx="15">
                  <c:v>14.938249240106211</c:v>
                </c:pt>
                <c:pt idx="16">
                  <c:v>16.977824685582064</c:v>
                </c:pt>
                <c:pt idx="17">
                  <c:v>16.977824685582064</c:v>
                </c:pt>
                <c:pt idx="18">
                  <c:v>16.977824685582064</c:v>
                </c:pt>
                <c:pt idx="19">
                  <c:v>16.977824685582064</c:v>
                </c:pt>
                <c:pt idx="20">
                  <c:v>16.977824685582064</c:v>
                </c:pt>
                <c:pt idx="21">
                  <c:v>16.977824685582064</c:v>
                </c:pt>
                <c:pt idx="22">
                  <c:v>38.518908583415566</c:v>
                </c:pt>
                <c:pt idx="23">
                  <c:v>38.518908583415566</c:v>
                </c:pt>
                <c:pt idx="24">
                  <c:v>38.518908583415566</c:v>
                </c:pt>
                <c:pt idx="25">
                  <c:v>38.518908583415566</c:v>
                </c:pt>
                <c:pt idx="26">
                  <c:v>38.518908583415566</c:v>
                </c:pt>
                <c:pt idx="27">
                  <c:v>38.518908583415566</c:v>
                </c:pt>
                <c:pt idx="28">
                  <c:v>56.766772157924684</c:v>
                </c:pt>
                <c:pt idx="29">
                  <c:v>56.766772157924684</c:v>
                </c:pt>
                <c:pt idx="30">
                  <c:v>56.766772157924684</c:v>
                </c:pt>
                <c:pt idx="31">
                  <c:v>56.766772157924684</c:v>
                </c:pt>
                <c:pt idx="32">
                  <c:v>56.766772157924684</c:v>
                </c:pt>
                <c:pt idx="33">
                  <c:v>56.766772157924684</c:v>
                </c:pt>
                <c:pt idx="34">
                  <c:v>56.766772157924684</c:v>
                </c:pt>
                <c:pt idx="35">
                  <c:v>56.766772157924684</c:v>
                </c:pt>
                <c:pt idx="36">
                  <c:v>42.712827988338184</c:v>
                </c:pt>
                <c:pt idx="37">
                  <c:v>56.146788990825684</c:v>
                </c:pt>
                <c:pt idx="38">
                  <c:v>39.602076124567468</c:v>
                </c:pt>
                <c:pt idx="39">
                  <c:v>58.951530612244895</c:v>
                </c:pt>
                <c:pt idx="40">
                  <c:v>34.401234567901227</c:v>
                </c:pt>
                <c:pt idx="41">
                  <c:v>32.320093457943919</c:v>
                </c:pt>
                <c:pt idx="42">
                  <c:v>18.329032258064515</c:v>
                </c:pt>
                <c:pt idx="43">
                  <c:v>33.665271966527193</c:v>
                </c:pt>
                <c:pt idx="44">
                  <c:v>11.384328358208954</c:v>
                </c:pt>
                <c:pt idx="45">
                  <c:v>34.294117647058819</c:v>
                </c:pt>
                <c:pt idx="46">
                  <c:v>33.309917355371901</c:v>
                </c:pt>
                <c:pt idx="47">
                  <c:v>32.802127659574467</c:v>
                </c:pt>
                <c:pt idx="48">
                  <c:v>-42.166666666666664</c:v>
                </c:pt>
                <c:pt idx="49">
                  <c:v>24.762931034482762</c:v>
                </c:pt>
                <c:pt idx="50">
                  <c:v>34.227876106194692</c:v>
                </c:pt>
                <c:pt idx="51">
                  <c:v>36.164163090128753</c:v>
                </c:pt>
                <c:pt idx="52">
                  <c:v>38.490517241379315</c:v>
                </c:pt>
                <c:pt idx="53">
                  <c:v>42.182080924855491</c:v>
                </c:pt>
                <c:pt idx="54">
                  <c:v>49.582584269662917</c:v>
                </c:pt>
                <c:pt idx="55">
                  <c:v>-31.147540983606557</c:v>
                </c:pt>
                <c:pt idx="56">
                  <c:v>-45.7</c:v>
                </c:pt>
                <c:pt idx="57">
                  <c:v>0.23584905660377362</c:v>
                </c:pt>
                <c:pt idx="58">
                  <c:v>-9.8275862068965516</c:v>
                </c:pt>
                <c:pt idx="59">
                  <c:v>21.96531791907514</c:v>
                </c:pt>
                <c:pt idx="60">
                  <c:v>6.125</c:v>
                </c:pt>
                <c:pt idx="61">
                  <c:v>5.0427350427350426</c:v>
                </c:pt>
                <c:pt idx="62">
                  <c:v>-9.2613636363636349</c:v>
                </c:pt>
                <c:pt idx="63">
                  <c:v>24.648648648648642</c:v>
                </c:pt>
                <c:pt idx="64">
                  <c:v>37.23127035830619</c:v>
                </c:pt>
                <c:pt idx="65">
                  <c:v>37.882165605095537</c:v>
                </c:pt>
                <c:pt idx="66">
                  <c:v>31.22727272727272</c:v>
                </c:pt>
                <c:pt idx="67">
                  <c:v>-22.930484693877553</c:v>
                </c:pt>
                <c:pt idx="68">
                  <c:v>-22.930484693877553</c:v>
                </c:pt>
                <c:pt idx="69">
                  <c:v>-22.930484693877553</c:v>
                </c:pt>
                <c:pt idx="70">
                  <c:v>8.1113191244239626</c:v>
                </c:pt>
                <c:pt idx="71">
                  <c:v>8.1113191244239626</c:v>
                </c:pt>
                <c:pt idx="72">
                  <c:v>8.1113191244239626</c:v>
                </c:pt>
                <c:pt idx="73">
                  <c:v>34.402119492656865</c:v>
                </c:pt>
                <c:pt idx="74">
                  <c:v>34.402119492656865</c:v>
                </c:pt>
                <c:pt idx="75">
                  <c:v>34.402119492656865</c:v>
                </c:pt>
                <c:pt idx="76">
                  <c:v>38.153079252902572</c:v>
                </c:pt>
                <c:pt idx="77">
                  <c:v>38.153079252902572</c:v>
                </c:pt>
                <c:pt idx="78">
                  <c:v>38.153079252902572</c:v>
                </c:pt>
                <c:pt idx="79">
                  <c:v>-10.179480365252576</c:v>
                </c:pt>
                <c:pt idx="80">
                  <c:v>12.051106235870773</c:v>
                </c:pt>
                <c:pt idx="81">
                  <c:v>32.130929288061402</c:v>
                </c:pt>
                <c:pt idx="82">
                  <c:v>36.671256636465152</c:v>
                </c:pt>
              </c:numCache>
            </c:numRef>
          </c:xVal>
          <c:yVal>
            <c:numRef>
              <c:f>'Graphs (all) (lb)'!$E$3:$E$85</c:f>
              <c:numCache>
                <c:formatCode>0.0</c:formatCode>
                <c:ptCount val="83"/>
                <c:pt idx="0">
                  <c:v>24.8</c:v>
                </c:pt>
                <c:pt idx="1">
                  <c:v>19.7</c:v>
                </c:pt>
                <c:pt idx="2">
                  <c:v>26.44</c:v>
                </c:pt>
                <c:pt idx="3">
                  <c:v>19.64</c:v>
                </c:pt>
                <c:pt idx="4">
                  <c:v>24.78</c:v>
                </c:pt>
                <c:pt idx="5">
                  <c:v>8.93</c:v>
                </c:pt>
                <c:pt idx="6">
                  <c:v>10.06</c:v>
                </c:pt>
                <c:pt idx="7">
                  <c:v>8.82</c:v>
                </c:pt>
                <c:pt idx="8">
                  <c:v>3.93</c:v>
                </c:pt>
                <c:pt idx="9">
                  <c:v>5.05</c:v>
                </c:pt>
                <c:pt idx="10">
                  <c:v>-5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16</c:v>
                </c:pt>
                <c:pt idx="15">
                  <c:v>18</c:v>
                </c:pt>
                <c:pt idx="16">
                  <c:v>12</c:v>
                </c:pt>
                <c:pt idx="17">
                  <c:v>9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15</c:v>
                </c:pt>
                <c:pt idx="22">
                  <c:v>24</c:v>
                </c:pt>
                <c:pt idx="23">
                  <c:v>32</c:v>
                </c:pt>
                <c:pt idx="24">
                  <c:v>31</c:v>
                </c:pt>
                <c:pt idx="25">
                  <c:v>28</c:v>
                </c:pt>
                <c:pt idx="26">
                  <c:v>35</c:v>
                </c:pt>
                <c:pt idx="27">
                  <c:v>38</c:v>
                </c:pt>
                <c:pt idx="28">
                  <c:v>60</c:v>
                </c:pt>
                <c:pt idx="29">
                  <c:v>57</c:v>
                </c:pt>
                <c:pt idx="30">
                  <c:v>61.8</c:v>
                </c:pt>
                <c:pt idx="31">
                  <c:v>59.5</c:v>
                </c:pt>
                <c:pt idx="32">
                  <c:v>52.5</c:v>
                </c:pt>
                <c:pt idx="33">
                  <c:v>62.5</c:v>
                </c:pt>
                <c:pt idx="34">
                  <c:v>64.900000000000006</c:v>
                </c:pt>
                <c:pt idx="35">
                  <c:v>64.099999999999994</c:v>
                </c:pt>
                <c:pt idx="36">
                  <c:v>46.1</c:v>
                </c:pt>
                <c:pt idx="37">
                  <c:v>71.599999999999994</c:v>
                </c:pt>
                <c:pt idx="38">
                  <c:v>36</c:v>
                </c:pt>
                <c:pt idx="39">
                  <c:v>76</c:v>
                </c:pt>
                <c:pt idx="40">
                  <c:v>18.5</c:v>
                </c:pt>
                <c:pt idx="41">
                  <c:v>15.9</c:v>
                </c:pt>
                <c:pt idx="42">
                  <c:v>-17.420000000000002</c:v>
                </c:pt>
                <c:pt idx="43">
                  <c:v>-5.0199999999999996</c:v>
                </c:pt>
                <c:pt idx="44">
                  <c:v>16.399999999999999</c:v>
                </c:pt>
                <c:pt idx="45">
                  <c:v>28.6</c:v>
                </c:pt>
                <c:pt idx="46">
                  <c:v>46.7</c:v>
                </c:pt>
                <c:pt idx="47">
                  <c:v>23</c:v>
                </c:pt>
                <c:pt idx="48">
                  <c:v>-70</c:v>
                </c:pt>
                <c:pt idx="49">
                  <c:v>14.1</c:v>
                </c:pt>
                <c:pt idx="50">
                  <c:v>17.899999999999999</c:v>
                </c:pt>
                <c:pt idx="51">
                  <c:v>25.5</c:v>
                </c:pt>
                <c:pt idx="52">
                  <c:v>40.5</c:v>
                </c:pt>
                <c:pt idx="53">
                  <c:v>37.9</c:v>
                </c:pt>
                <c:pt idx="54">
                  <c:v>39.700000000000003</c:v>
                </c:pt>
                <c:pt idx="55">
                  <c:v>-30.9</c:v>
                </c:pt>
                <c:pt idx="56">
                  <c:v>-37.700000000000003</c:v>
                </c:pt>
                <c:pt idx="57">
                  <c:v>16.27</c:v>
                </c:pt>
                <c:pt idx="58">
                  <c:v>19.739999999999998</c:v>
                </c:pt>
                <c:pt idx="59">
                  <c:v>27.1</c:v>
                </c:pt>
                <c:pt idx="60">
                  <c:v>21.7</c:v>
                </c:pt>
                <c:pt idx="61">
                  <c:v>24.3</c:v>
                </c:pt>
                <c:pt idx="62">
                  <c:v>7.47</c:v>
                </c:pt>
                <c:pt idx="63">
                  <c:v>20.91</c:v>
                </c:pt>
                <c:pt idx="64">
                  <c:v>28.5</c:v>
                </c:pt>
                <c:pt idx="65">
                  <c:v>29.19</c:v>
                </c:pt>
                <c:pt idx="66">
                  <c:v>22.1</c:v>
                </c:pt>
                <c:pt idx="67">
                  <c:v>-22</c:v>
                </c:pt>
                <c:pt idx="68">
                  <c:v>-15.2</c:v>
                </c:pt>
                <c:pt idx="69">
                  <c:v>-19.100000000000001</c:v>
                </c:pt>
                <c:pt idx="70">
                  <c:v>11.8</c:v>
                </c:pt>
                <c:pt idx="71">
                  <c:v>18.3</c:v>
                </c:pt>
                <c:pt idx="72">
                  <c:v>9.9</c:v>
                </c:pt>
                <c:pt idx="73">
                  <c:v>32</c:v>
                </c:pt>
                <c:pt idx="74">
                  <c:v>35.299999999999997</c:v>
                </c:pt>
                <c:pt idx="75">
                  <c:v>27.9</c:v>
                </c:pt>
                <c:pt idx="76">
                  <c:v>30.1</c:v>
                </c:pt>
                <c:pt idx="77">
                  <c:v>29.4</c:v>
                </c:pt>
                <c:pt idx="78">
                  <c:v>25.9</c:v>
                </c:pt>
                <c:pt idx="79">
                  <c:v>-19</c:v>
                </c:pt>
                <c:pt idx="80">
                  <c:v>-11.3</c:v>
                </c:pt>
                <c:pt idx="81">
                  <c:v>38.799999999999997</c:v>
                </c:pt>
                <c:pt idx="82">
                  <c:v>57.7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63872"/>
        <c:axId val="127265792"/>
      </c:scatterChart>
      <c:valAx>
        <c:axId val="127263872"/>
        <c:scaling>
          <c:orientation val="minMax"/>
          <c:max val="70"/>
          <c:min val="-6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7265792"/>
        <c:crossesAt val="-70"/>
        <c:crossBetween val="midCat"/>
      </c:valAx>
      <c:valAx>
        <c:axId val="127265792"/>
        <c:scaling>
          <c:orientation val="minMax"/>
          <c:max val="90"/>
          <c:min val="-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7263872"/>
        <c:crossesAt val="-6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(all) (kg)'!$C$2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40879790026246721"/>
                  <c:y val="-1.0150554097404492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1.012x - 5.8071
r² = 0.9282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(all) (kg)'!$B$3:$B$85</c:f>
              <c:numCache>
                <c:formatCode>0.0</c:formatCode>
                <c:ptCount val="83"/>
                <c:pt idx="0">
                  <c:v>12.913600000000001</c:v>
                </c:pt>
                <c:pt idx="1">
                  <c:v>12.913600000000001</c:v>
                </c:pt>
                <c:pt idx="2">
                  <c:v>7.8848000000000011</c:v>
                </c:pt>
                <c:pt idx="3">
                  <c:v>7.8848000000000011</c:v>
                </c:pt>
                <c:pt idx="4">
                  <c:v>6.4848000000000008</c:v>
                </c:pt>
                <c:pt idx="5">
                  <c:v>3.2032000000000003</c:v>
                </c:pt>
                <c:pt idx="6">
                  <c:v>3.2032000000000003</c:v>
                </c:pt>
                <c:pt idx="7">
                  <c:v>1.288</c:v>
                </c:pt>
                <c:pt idx="8">
                  <c:v>-0.76160000000000017</c:v>
                </c:pt>
                <c:pt idx="9">
                  <c:v>-0.76160000000000017</c:v>
                </c:pt>
                <c:pt idx="10">
                  <c:v>13.764800000000001</c:v>
                </c:pt>
                <c:pt idx="11">
                  <c:v>13.764800000000001</c:v>
                </c:pt>
                <c:pt idx="12">
                  <c:v>13.764800000000001</c:v>
                </c:pt>
                <c:pt idx="13">
                  <c:v>13.764800000000001</c:v>
                </c:pt>
                <c:pt idx="14">
                  <c:v>13.764800000000001</c:v>
                </c:pt>
                <c:pt idx="15">
                  <c:v>13.764800000000001</c:v>
                </c:pt>
                <c:pt idx="16">
                  <c:v>21.728000000000002</c:v>
                </c:pt>
                <c:pt idx="17">
                  <c:v>21.728000000000002</c:v>
                </c:pt>
                <c:pt idx="18">
                  <c:v>21.728000000000002</c:v>
                </c:pt>
                <c:pt idx="19">
                  <c:v>21.728000000000002</c:v>
                </c:pt>
                <c:pt idx="20">
                  <c:v>21.728000000000002</c:v>
                </c:pt>
                <c:pt idx="21">
                  <c:v>21.728000000000002</c:v>
                </c:pt>
                <c:pt idx="22">
                  <c:v>69.014400000000009</c:v>
                </c:pt>
                <c:pt idx="23">
                  <c:v>69.014400000000009</c:v>
                </c:pt>
                <c:pt idx="24">
                  <c:v>69.014400000000009</c:v>
                </c:pt>
                <c:pt idx="25">
                  <c:v>69.014400000000009</c:v>
                </c:pt>
                <c:pt idx="26">
                  <c:v>69.014400000000009</c:v>
                </c:pt>
                <c:pt idx="27">
                  <c:v>69.014400000000009</c:v>
                </c:pt>
                <c:pt idx="28">
                  <c:v>210.68320000000003</c:v>
                </c:pt>
                <c:pt idx="29">
                  <c:v>210.68320000000003</c:v>
                </c:pt>
                <c:pt idx="30">
                  <c:v>210.68320000000003</c:v>
                </c:pt>
                <c:pt idx="31">
                  <c:v>210.68320000000003</c:v>
                </c:pt>
                <c:pt idx="32">
                  <c:v>210.68320000000003</c:v>
                </c:pt>
                <c:pt idx="33">
                  <c:v>210.68320000000003</c:v>
                </c:pt>
                <c:pt idx="34">
                  <c:v>210.68320000000003</c:v>
                </c:pt>
                <c:pt idx="35">
                  <c:v>210.68320000000003</c:v>
                </c:pt>
                <c:pt idx="36">
                  <c:v>109.39040000000001</c:v>
                </c:pt>
                <c:pt idx="37">
                  <c:v>228.48000000000002</c:v>
                </c:pt>
                <c:pt idx="38">
                  <c:v>85.456000000000003</c:v>
                </c:pt>
                <c:pt idx="39">
                  <c:v>258.82080000000002</c:v>
                </c:pt>
                <c:pt idx="40">
                  <c:v>62.4176</c:v>
                </c:pt>
                <c:pt idx="41">
                  <c:v>51.643200000000007</c:v>
                </c:pt>
                <c:pt idx="42">
                  <c:v>21.212800000000005</c:v>
                </c:pt>
                <c:pt idx="43">
                  <c:v>60.076800000000006</c:v>
                </c:pt>
                <c:pt idx="44">
                  <c:v>11.390400000000001</c:v>
                </c:pt>
                <c:pt idx="45">
                  <c:v>65.296000000000006</c:v>
                </c:pt>
                <c:pt idx="46">
                  <c:v>60.188800000000008</c:v>
                </c:pt>
                <c:pt idx="47">
                  <c:v>57.556800000000003</c:v>
                </c:pt>
                <c:pt idx="48">
                  <c:v>-34.0032</c:v>
                </c:pt>
                <c:pt idx="49">
                  <c:v>64.344000000000008</c:v>
                </c:pt>
                <c:pt idx="50">
                  <c:v>115.51680000000002</c:v>
                </c:pt>
                <c:pt idx="51">
                  <c:v>125.83200000000001</c:v>
                </c:pt>
                <c:pt idx="52">
                  <c:v>166.68960000000004</c:v>
                </c:pt>
                <c:pt idx="53">
                  <c:v>217.95200000000003</c:v>
                </c:pt>
                <c:pt idx="54">
                  <c:v>329.49280000000005</c:v>
                </c:pt>
                <c:pt idx="55">
                  <c:v>-4.2560000000000002</c:v>
                </c:pt>
                <c:pt idx="56">
                  <c:v>-5.1184000000000012</c:v>
                </c:pt>
                <c:pt idx="57">
                  <c:v>5.6000000000000008E-2</c:v>
                </c:pt>
                <c:pt idx="58">
                  <c:v>-1.9152000000000002</c:v>
                </c:pt>
                <c:pt idx="59">
                  <c:v>8.5120000000000005</c:v>
                </c:pt>
                <c:pt idx="60">
                  <c:v>1.6464000000000001</c:v>
                </c:pt>
                <c:pt idx="61">
                  <c:v>1.3216000000000001</c:v>
                </c:pt>
                <c:pt idx="62">
                  <c:v>-1.8256000000000001</c:v>
                </c:pt>
                <c:pt idx="63">
                  <c:v>10.214399999999999</c:v>
                </c:pt>
                <c:pt idx="64">
                  <c:v>25.603200000000001</c:v>
                </c:pt>
                <c:pt idx="65">
                  <c:v>26.6448</c:v>
                </c:pt>
                <c:pt idx="66">
                  <c:v>15.388800000000002</c:v>
                </c:pt>
                <c:pt idx="67">
                  <c:v>-26.846400000000003</c:v>
                </c:pt>
                <c:pt idx="68">
                  <c:v>-26.846400000000003</c:v>
                </c:pt>
                <c:pt idx="69">
                  <c:v>-26.846400000000003</c:v>
                </c:pt>
                <c:pt idx="70">
                  <c:v>16.822400000000002</c:v>
                </c:pt>
                <c:pt idx="71">
                  <c:v>16.822400000000002</c:v>
                </c:pt>
                <c:pt idx="72">
                  <c:v>16.822400000000002</c:v>
                </c:pt>
                <c:pt idx="73">
                  <c:v>123.1328</c:v>
                </c:pt>
                <c:pt idx="74">
                  <c:v>123.1328</c:v>
                </c:pt>
                <c:pt idx="75">
                  <c:v>123.1328</c:v>
                </c:pt>
                <c:pt idx="76">
                  <c:v>180.58880000000002</c:v>
                </c:pt>
                <c:pt idx="77">
                  <c:v>180.58880000000002</c:v>
                </c:pt>
                <c:pt idx="78">
                  <c:v>180.58880000000002</c:v>
                </c:pt>
                <c:pt idx="79">
                  <c:v>-7.4704000000000006</c:v>
                </c:pt>
                <c:pt idx="80">
                  <c:v>13.574400000000001</c:v>
                </c:pt>
                <c:pt idx="81">
                  <c:v>57.030400000000007</c:v>
                </c:pt>
                <c:pt idx="82">
                  <c:v>83.552000000000007</c:v>
                </c:pt>
              </c:numCache>
            </c:numRef>
          </c:xVal>
          <c:yVal>
            <c:numRef>
              <c:f>'Graphs (all) (kg)'!$C$3:$C$85</c:f>
              <c:numCache>
                <c:formatCode>0.0</c:formatCode>
                <c:ptCount val="83"/>
                <c:pt idx="0">
                  <c:v>9.3036645273600023</c:v>
                </c:pt>
                <c:pt idx="1">
                  <c:v>7.3904109350400011</c:v>
                </c:pt>
                <c:pt idx="2">
                  <c:v>8.0768241566208001</c:v>
                </c:pt>
                <c:pt idx="3">
                  <c:v>5.9995773992448003</c:v>
                </c:pt>
                <c:pt idx="4">
                  <c:v>6.7729177168128007</c:v>
                </c:pt>
                <c:pt idx="5">
                  <c:v>2.1217106994048005</c:v>
                </c:pt>
                <c:pt idx="6">
                  <c:v>2.3901914486016005</c:v>
                </c:pt>
                <c:pt idx="7">
                  <c:v>1.7331826659840002</c:v>
                </c:pt>
                <c:pt idx="8">
                  <c:v>0.64589726315520013</c:v>
                </c:pt>
                <c:pt idx="9">
                  <c:v>0.82996976563199998</c:v>
                </c:pt>
                <c:pt idx="10">
                  <c:v>-4.607233344</c:v>
                </c:pt>
                <c:pt idx="11">
                  <c:v>5.5286800128000007</c:v>
                </c:pt>
                <c:pt idx="12">
                  <c:v>10.135913356800001</c:v>
                </c:pt>
                <c:pt idx="13">
                  <c:v>7.3715733504000003</c:v>
                </c:pt>
                <c:pt idx="14">
                  <c:v>14.743146700800001</c:v>
                </c:pt>
                <c:pt idx="15">
                  <c:v>16.5860400384</c:v>
                </c:pt>
                <c:pt idx="16">
                  <c:v>15.357444479999998</c:v>
                </c:pt>
                <c:pt idx="17">
                  <c:v>11.518083359999999</c:v>
                </c:pt>
                <c:pt idx="18">
                  <c:v>1.27978704</c:v>
                </c:pt>
                <c:pt idx="19">
                  <c:v>3.8393611199999995</c:v>
                </c:pt>
                <c:pt idx="20">
                  <c:v>10.23829632</c:v>
                </c:pt>
                <c:pt idx="21">
                  <c:v>19.196805600000001</c:v>
                </c:pt>
                <c:pt idx="22">
                  <c:v>43.000844543999996</c:v>
                </c:pt>
                <c:pt idx="23">
                  <c:v>57.334459391999999</c:v>
                </c:pt>
                <c:pt idx="24">
                  <c:v>55.542757535999996</c:v>
                </c:pt>
                <c:pt idx="25">
                  <c:v>50.167651968000001</c:v>
                </c:pt>
                <c:pt idx="26">
                  <c:v>62.709564960000002</c:v>
                </c:pt>
                <c:pt idx="27">
                  <c:v>68.084670528000004</c:v>
                </c:pt>
                <c:pt idx="28">
                  <c:v>222.68294496000004</c:v>
                </c:pt>
                <c:pt idx="29">
                  <c:v>211.54879771199998</c:v>
                </c:pt>
                <c:pt idx="30">
                  <c:v>229.36343330880001</c:v>
                </c:pt>
                <c:pt idx="31">
                  <c:v>220.82725375200002</c:v>
                </c:pt>
                <c:pt idx="32">
                  <c:v>194.84757684000002</c:v>
                </c:pt>
                <c:pt idx="33">
                  <c:v>231.96140100000002</c:v>
                </c:pt>
                <c:pt idx="34">
                  <c:v>240.86871879840001</c:v>
                </c:pt>
                <c:pt idx="35">
                  <c:v>237.89961286559998</c:v>
                </c:pt>
                <c:pt idx="36">
                  <c:v>118.06517333333338</c:v>
                </c:pt>
                <c:pt idx="37">
                  <c:v>291.36426666666671</c:v>
                </c:pt>
                <c:pt idx="38">
                  <c:v>77.683200000000028</c:v>
                </c:pt>
                <c:pt idx="39">
                  <c:v>333.67040000000003</c:v>
                </c:pt>
                <c:pt idx="40">
                  <c:v>33.566400000000009</c:v>
                </c:pt>
                <c:pt idx="41">
                  <c:v>25.406080000000006</c:v>
                </c:pt>
                <c:pt idx="42">
                  <c:v>-20.160746666666675</c:v>
                </c:pt>
                <c:pt idx="43">
                  <c:v>-8.9583573333333337</c:v>
                </c:pt>
                <c:pt idx="44">
                  <c:v>16.408746666666669</c:v>
                </c:pt>
                <c:pt idx="45">
                  <c:v>54.4544</c:v>
                </c:pt>
                <c:pt idx="46">
                  <c:v>84.38378666666668</c:v>
                </c:pt>
                <c:pt idx="47">
                  <c:v>40.357333333333344</c:v>
                </c:pt>
                <c:pt idx="48">
                  <c:v>-56.448</c:v>
                </c:pt>
                <c:pt idx="49">
                  <c:v>36.637439999999998</c:v>
                </c:pt>
                <c:pt idx="50">
                  <c:v>60.411306666666661</c:v>
                </c:pt>
                <c:pt idx="51">
                  <c:v>88.726400000000027</c:v>
                </c:pt>
                <c:pt idx="52">
                  <c:v>175.39200000000002</c:v>
                </c:pt>
                <c:pt idx="53">
                  <c:v>195.82677333333334</c:v>
                </c:pt>
                <c:pt idx="54">
                  <c:v>263.81973333333337</c:v>
                </c:pt>
                <c:pt idx="55">
                  <c:v>-4.2221760000000002</c:v>
                </c:pt>
                <c:pt idx="56">
                  <c:v>-4.2224000000000004</c:v>
                </c:pt>
                <c:pt idx="57">
                  <c:v>3.8631487999999998</c:v>
                </c:pt>
                <c:pt idx="58">
                  <c:v>3.8469311999999998</c:v>
                </c:pt>
                <c:pt idx="59">
                  <c:v>10.501792000000004</c:v>
                </c:pt>
                <c:pt idx="60">
                  <c:v>5.8329599999999999</c:v>
                </c:pt>
                <c:pt idx="61">
                  <c:v>6.3685440000000009</c:v>
                </c:pt>
                <c:pt idx="62">
                  <c:v>1.4724864000000002</c:v>
                </c:pt>
                <c:pt idx="63">
                  <c:v>8.665104000000003</c:v>
                </c:pt>
                <c:pt idx="64">
                  <c:v>19.598880000000001</c:v>
                </c:pt>
                <c:pt idx="65">
                  <c:v>20.531078400000009</c:v>
                </c:pt>
                <c:pt idx="66">
                  <c:v>10.890880000000003</c:v>
                </c:pt>
                <c:pt idx="67">
                  <c:v>-25.757013333333333</c:v>
                </c:pt>
                <c:pt idx="68">
                  <c:v>-17.795754666666667</c:v>
                </c:pt>
                <c:pt idx="69">
                  <c:v>-22.361770666666668</c:v>
                </c:pt>
                <c:pt idx="70">
                  <c:v>24.472507733333337</c:v>
                </c:pt>
                <c:pt idx="71">
                  <c:v>37.953126400000009</c:v>
                </c:pt>
                <c:pt idx="72">
                  <c:v>20.532019200000004</c:v>
                </c:pt>
                <c:pt idx="73">
                  <c:v>114.5350826666667</c:v>
                </c:pt>
                <c:pt idx="74">
                  <c:v>126.34651306666667</c:v>
                </c:pt>
                <c:pt idx="75">
                  <c:v>99.860275200000032</c:v>
                </c:pt>
                <c:pt idx="76">
                  <c:v>142.47140693333336</c:v>
                </c:pt>
                <c:pt idx="77">
                  <c:v>139.15811840000003</c:v>
                </c:pt>
                <c:pt idx="78">
                  <c:v>122.59167573333336</c:v>
                </c:pt>
                <c:pt idx="79">
                  <c:v>-13.943501525333335</c:v>
                </c:pt>
                <c:pt idx="80">
                  <c:v>-12.728351820800002</c:v>
                </c:pt>
                <c:pt idx="81">
                  <c:v>68.867585501866671</c:v>
                </c:pt>
                <c:pt idx="82">
                  <c:v>131.4640086592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220032"/>
        <c:axId val="132221952"/>
      </c:scatterChart>
      <c:valAx>
        <c:axId val="132220032"/>
        <c:scaling>
          <c:orientation val="minMax"/>
          <c:max val="351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Modeled,</a:t>
                </a:r>
              </a:p>
              <a:p>
                <a:pPr>
                  <a:defRPr/>
                </a:pPr>
                <a:r>
                  <a:rPr lang="en-US"/>
                  <a:t>kg N ha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221952"/>
        <c:crossesAt val="-50"/>
        <c:crossBetween val="midCat"/>
      </c:valAx>
      <c:valAx>
        <c:axId val="132221952"/>
        <c:scaling>
          <c:orientation val="minMax"/>
          <c:min val="-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Measured,</a:t>
                </a:r>
              </a:p>
              <a:p>
                <a:pPr>
                  <a:defRPr/>
                </a:pPr>
                <a:r>
                  <a:rPr lang="en-US"/>
                  <a:t>kg N ha</a:t>
                </a:r>
                <a:r>
                  <a:rPr lang="en-US" baseline="30000"/>
                  <a:t>-1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220032"/>
        <c:crossesAt val="-5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 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(all) (kg)'!$E$2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40038517060367457"/>
                  <c:y val="-3.938393117526976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0.9565x - 1.414
r² = 0.7799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(all) (kg)'!$D$3:$D$85</c:f>
              <c:numCache>
                <c:formatCode>0.0</c:formatCode>
                <c:ptCount val="83"/>
                <c:pt idx="0">
                  <c:v>34.422702910040961</c:v>
                </c:pt>
                <c:pt idx="1">
                  <c:v>34.422702910040961</c:v>
                </c:pt>
                <c:pt idx="2">
                  <c:v>25.811396652619695</c:v>
                </c:pt>
                <c:pt idx="3">
                  <c:v>25.811396652619695</c:v>
                </c:pt>
                <c:pt idx="4">
                  <c:v>23.725866859581323</c:v>
                </c:pt>
                <c:pt idx="5">
                  <c:v>13.481845573020108</c:v>
                </c:pt>
                <c:pt idx="6">
                  <c:v>13.481845573020108</c:v>
                </c:pt>
                <c:pt idx="7">
                  <c:v>6.5545082021405756</c:v>
                </c:pt>
                <c:pt idx="8">
                  <c:v>-4.6340001277893696</c:v>
                </c:pt>
                <c:pt idx="9">
                  <c:v>-4.6340001277893696</c:v>
                </c:pt>
                <c:pt idx="10">
                  <c:v>14.938249240106211</c:v>
                </c:pt>
                <c:pt idx="11">
                  <c:v>14.938249240106211</c:v>
                </c:pt>
                <c:pt idx="12">
                  <c:v>14.938249240106211</c:v>
                </c:pt>
                <c:pt idx="13">
                  <c:v>14.938249240106211</c:v>
                </c:pt>
                <c:pt idx="14">
                  <c:v>14.938249240106211</c:v>
                </c:pt>
                <c:pt idx="15">
                  <c:v>14.938249240106211</c:v>
                </c:pt>
                <c:pt idx="16">
                  <c:v>16.977824685582064</c:v>
                </c:pt>
                <c:pt idx="17">
                  <c:v>16.977824685582064</c:v>
                </c:pt>
                <c:pt idx="18">
                  <c:v>16.977824685582064</c:v>
                </c:pt>
                <c:pt idx="19">
                  <c:v>16.977824685582064</c:v>
                </c:pt>
                <c:pt idx="20">
                  <c:v>16.977824685582064</c:v>
                </c:pt>
                <c:pt idx="21">
                  <c:v>16.977824685582064</c:v>
                </c:pt>
                <c:pt idx="22">
                  <c:v>38.518908583415566</c:v>
                </c:pt>
                <c:pt idx="23">
                  <c:v>38.518908583415566</c:v>
                </c:pt>
                <c:pt idx="24">
                  <c:v>38.518908583415566</c:v>
                </c:pt>
                <c:pt idx="25">
                  <c:v>38.518908583415566</c:v>
                </c:pt>
                <c:pt idx="26">
                  <c:v>38.518908583415566</c:v>
                </c:pt>
                <c:pt idx="27">
                  <c:v>38.518908583415566</c:v>
                </c:pt>
                <c:pt idx="28">
                  <c:v>56.766772157924684</c:v>
                </c:pt>
                <c:pt idx="29">
                  <c:v>56.766772157924684</c:v>
                </c:pt>
                <c:pt idx="30">
                  <c:v>56.766772157924684</c:v>
                </c:pt>
                <c:pt idx="31">
                  <c:v>56.766772157924684</c:v>
                </c:pt>
                <c:pt idx="32">
                  <c:v>56.766772157924684</c:v>
                </c:pt>
                <c:pt idx="33">
                  <c:v>56.766772157924684</c:v>
                </c:pt>
                <c:pt idx="34">
                  <c:v>56.766772157924684</c:v>
                </c:pt>
                <c:pt idx="35">
                  <c:v>56.766772157924684</c:v>
                </c:pt>
                <c:pt idx="36">
                  <c:v>42.712827988338184</c:v>
                </c:pt>
                <c:pt idx="37">
                  <c:v>56.146788990825684</c:v>
                </c:pt>
                <c:pt idx="38">
                  <c:v>39.602076124567468</c:v>
                </c:pt>
                <c:pt idx="39">
                  <c:v>58.951530612244895</c:v>
                </c:pt>
                <c:pt idx="40">
                  <c:v>34.401234567901227</c:v>
                </c:pt>
                <c:pt idx="41">
                  <c:v>32.320093457943919</c:v>
                </c:pt>
                <c:pt idx="42">
                  <c:v>18.329032258064515</c:v>
                </c:pt>
                <c:pt idx="43">
                  <c:v>33.665271966527193</c:v>
                </c:pt>
                <c:pt idx="44">
                  <c:v>11.384328358208954</c:v>
                </c:pt>
                <c:pt idx="45">
                  <c:v>34.294117647058819</c:v>
                </c:pt>
                <c:pt idx="46">
                  <c:v>33.309917355371901</c:v>
                </c:pt>
                <c:pt idx="47">
                  <c:v>32.802127659574467</c:v>
                </c:pt>
                <c:pt idx="48">
                  <c:v>-42.166666666666664</c:v>
                </c:pt>
                <c:pt idx="49">
                  <c:v>24.762931034482762</c:v>
                </c:pt>
                <c:pt idx="50">
                  <c:v>34.227876106194692</c:v>
                </c:pt>
                <c:pt idx="51">
                  <c:v>36.164163090128753</c:v>
                </c:pt>
                <c:pt idx="52">
                  <c:v>38.490517241379315</c:v>
                </c:pt>
                <c:pt idx="53">
                  <c:v>42.182080924855491</c:v>
                </c:pt>
                <c:pt idx="54">
                  <c:v>49.582584269662917</c:v>
                </c:pt>
                <c:pt idx="55">
                  <c:v>-31.147540983606557</c:v>
                </c:pt>
                <c:pt idx="56">
                  <c:v>-45.7</c:v>
                </c:pt>
                <c:pt idx="57">
                  <c:v>0.23584905660377362</c:v>
                </c:pt>
                <c:pt idx="58">
                  <c:v>-9.8275862068965516</c:v>
                </c:pt>
                <c:pt idx="59">
                  <c:v>21.96531791907514</c:v>
                </c:pt>
                <c:pt idx="60">
                  <c:v>6.125</c:v>
                </c:pt>
                <c:pt idx="61">
                  <c:v>5.0427350427350426</c:v>
                </c:pt>
                <c:pt idx="62">
                  <c:v>-9.2613636363636349</c:v>
                </c:pt>
                <c:pt idx="63">
                  <c:v>24.648648648648642</c:v>
                </c:pt>
                <c:pt idx="64">
                  <c:v>37.23127035830619</c:v>
                </c:pt>
                <c:pt idx="65">
                  <c:v>37.882165605095537</c:v>
                </c:pt>
                <c:pt idx="66">
                  <c:v>31.22727272727272</c:v>
                </c:pt>
                <c:pt idx="67">
                  <c:v>-22.930484693877553</c:v>
                </c:pt>
                <c:pt idx="68">
                  <c:v>-22.930484693877553</c:v>
                </c:pt>
                <c:pt idx="69">
                  <c:v>-22.930484693877553</c:v>
                </c:pt>
                <c:pt idx="70">
                  <c:v>8.1113191244239626</c:v>
                </c:pt>
                <c:pt idx="71">
                  <c:v>8.1113191244239626</c:v>
                </c:pt>
                <c:pt idx="72">
                  <c:v>8.1113191244239626</c:v>
                </c:pt>
                <c:pt idx="73">
                  <c:v>34.402119492656865</c:v>
                </c:pt>
                <c:pt idx="74">
                  <c:v>34.402119492656865</c:v>
                </c:pt>
                <c:pt idx="75">
                  <c:v>34.402119492656865</c:v>
                </c:pt>
                <c:pt idx="76">
                  <c:v>38.153079252902572</c:v>
                </c:pt>
                <c:pt idx="77">
                  <c:v>38.153079252902572</c:v>
                </c:pt>
                <c:pt idx="78">
                  <c:v>38.153079252902572</c:v>
                </c:pt>
                <c:pt idx="79">
                  <c:v>-10.179480365252576</c:v>
                </c:pt>
                <c:pt idx="80">
                  <c:v>12.051106235870773</c:v>
                </c:pt>
                <c:pt idx="81">
                  <c:v>32.130929288061402</c:v>
                </c:pt>
                <c:pt idx="82">
                  <c:v>36.671256636465152</c:v>
                </c:pt>
              </c:numCache>
            </c:numRef>
          </c:xVal>
          <c:yVal>
            <c:numRef>
              <c:f>'Graphs (all) (kg)'!$E$3:$E$85</c:f>
              <c:numCache>
                <c:formatCode>0.0</c:formatCode>
                <c:ptCount val="83"/>
                <c:pt idx="0">
                  <c:v>24.8</c:v>
                </c:pt>
                <c:pt idx="1">
                  <c:v>19.7</c:v>
                </c:pt>
                <c:pt idx="2">
                  <c:v>26.44</c:v>
                </c:pt>
                <c:pt idx="3">
                  <c:v>19.64</c:v>
                </c:pt>
                <c:pt idx="4">
                  <c:v>24.78</c:v>
                </c:pt>
                <c:pt idx="5">
                  <c:v>8.93</c:v>
                </c:pt>
                <c:pt idx="6">
                  <c:v>10.06</c:v>
                </c:pt>
                <c:pt idx="7">
                  <c:v>8.82</c:v>
                </c:pt>
                <c:pt idx="8">
                  <c:v>3.93</c:v>
                </c:pt>
                <c:pt idx="9">
                  <c:v>5.05</c:v>
                </c:pt>
                <c:pt idx="10">
                  <c:v>-5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16</c:v>
                </c:pt>
                <c:pt idx="15">
                  <c:v>18</c:v>
                </c:pt>
                <c:pt idx="16">
                  <c:v>12</c:v>
                </c:pt>
                <c:pt idx="17">
                  <c:v>9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15</c:v>
                </c:pt>
                <c:pt idx="22">
                  <c:v>24</c:v>
                </c:pt>
                <c:pt idx="23">
                  <c:v>32</c:v>
                </c:pt>
                <c:pt idx="24">
                  <c:v>31</c:v>
                </c:pt>
                <c:pt idx="25">
                  <c:v>28</c:v>
                </c:pt>
                <c:pt idx="26">
                  <c:v>35</c:v>
                </c:pt>
                <c:pt idx="27">
                  <c:v>38</c:v>
                </c:pt>
                <c:pt idx="28">
                  <c:v>60</c:v>
                </c:pt>
                <c:pt idx="29">
                  <c:v>57</c:v>
                </c:pt>
                <c:pt idx="30">
                  <c:v>61.8</c:v>
                </c:pt>
                <c:pt idx="31">
                  <c:v>59.5</c:v>
                </c:pt>
                <c:pt idx="32">
                  <c:v>52.5</c:v>
                </c:pt>
                <c:pt idx="33">
                  <c:v>62.5</c:v>
                </c:pt>
                <c:pt idx="34">
                  <c:v>64.900000000000006</c:v>
                </c:pt>
                <c:pt idx="35">
                  <c:v>64.099999999999994</c:v>
                </c:pt>
                <c:pt idx="36">
                  <c:v>46.1</c:v>
                </c:pt>
                <c:pt idx="37">
                  <c:v>71.599999999999994</c:v>
                </c:pt>
                <c:pt idx="38">
                  <c:v>36</c:v>
                </c:pt>
                <c:pt idx="39">
                  <c:v>76</c:v>
                </c:pt>
                <c:pt idx="40">
                  <c:v>18.5</c:v>
                </c:pt>
                <c:pt idx="41">
                  <c:v>15.9</c:v>
                </c:pt>
                <c:pt idx="42">
                  <c:v>-17.420000000000002</c:v>
                </c:pt>
                <c:pt idx="43">
                  <c:v>-5.0199999999999996</c:v>
                </c:pt>
                <c:pt idx="44">
                  <c:v>16.399999999999999</c:v>
                </c:pt>
                <c:pt idx="45">
                  <c:v>28.6</c:v>
                </c:pt>
                <c:pt idx="46">
                  <c:v>46.7</c:v>
                </c:pt>
                <c:pt idx="47">
                  <c:v>23</c:v>
                </c:pt>
                <c:pt idx="48">
                  <c:v>-70</c:v>
                </c:pt>
                <c:pt idx="49">
                  <c:v>14.1</c:v>
                </c:pt>
                <c:pt idx="50">
                  <c:v>17.899999999999999</c:v>
                </c:pt>
                <c:pt idx="51">
                  <c:v>25.5</c:v>
                </c:pt>
                <c:pt idx="52">
                  <c:v>40.5</c:v>
                </c:pt>
                <c:pt idx="53">
                  <c:v>37.9</c:v>
                </c:pt>
                <c:pt idx="54">
                  <c:v>39.700000000000003</c:v>
                </c:pt>
                <c:pt idx="55">
                  <c:v>-30.9</c:v>
                </c:pt>
                <c:pt idx="56">
                  <c:v>-37.700000000000003</c:v>
                </c:pt>
                <c:pt idx="57">
                  <c:v>16.27</c:v>
                </c:pt>
                <c:pt idx="58">
                  <c:v>19.739999999999998</c:v>
                </c:pt>
                <c:pt idx="59">
                  <c:v>27.1</c:v>
                </c:pt>
                <c:pt idx="60">
                  <c:v>21.7</c:v>
                </c:pt>
                <c:pt idx="61">
                  <c:v>24.3</c:v>
                </c:pt>
                <c:pt idx="62">
                  <c:v>7.47</c:v>
                </c:pt>
                <c:pt idx="63">
                  <c:v>20.91</c:v>
                </c:pt>
                <c:pt idx="64">
                  <c:v>28.5</c:v>
                </c:pt>
                <c:pt idx="65">
                  <c:v>29.19</c:v>
                </c:pt>
                <c:pt idx="66">
                  <c:v>22.1</c:v>
                </c:pt>
                <c:pt idx="67">
                  <c:v>-22</c:v>
                </c:pt>
                <c:pt idx="68">
                  <c:v>-15.2</c:v>
                </c:pt>
                <c:pt idx="69">
                  <c:v>-19.100000000000001</c:v>
                </c:pt>
                <c:pt idx="70">
                  <c:v>11.8</c:v>
                </c:pt>
                <c:pt idx="71">
                  <c:v>18.3</c:v>
                </c:pt>
                <c:pt idx="72">
                  <c:v>9.9</c:v>
                </c:pt>
                <c:pt idx="73">
                  <c:v>32</c:v>
                </c:pt>
                <c:pt idx="74">
                  <c:v>35.299999999999997</c:v>
                </c:pt>
                <c:pt idx="75">
                  <c:v>27.9</c:v>
                </c:pt>
                <c:pt idx="76">
                  <c:v>30.1</c:v>
                </c:pt>
                <c:pt idx="77">
                  <c:v>29.4</c:v>
                </c:pt>
                <c:pt idx="78">
                  <c:v>25.9</c:v>
                </c:pt>
                <c:pt idx="79">
                  <c:v>-19</c:v>
                </c:pt>
                <c:pt idx="80">
                  <c:v>-11.3</c:v>
                </c:pt>
                <c:pt idx="81">
                  <c:v>38.799999999999997</c:v>
                </c:pt>
                <c:pt idx="82">
                  <c:v>57.7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23584"/>
        <c:axId val="132333952"/>
      </c:scatterChart>
      <c:valAx>
        <c:axId val="132323584"/>
        <c:scaling>
          <c:orientation val="minMax"/>
          <c:max val="70"/>
          <c:min val="-6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333952"/>
        <c:crossesAt val="-70"/>
        <c:crossBetween val="midCat"/>
      </c:valAx>
      <c:valAx>
        <c:axId val="132333952"/>
        <c:scaling>
          <c:orientation val="minMax"/>
          <c:max val="90"/>
          <c:min val="-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323584"/>
        <c:crossesAt val="-6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lbs/Acre 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(averaged)'!$C$2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34274212598425197"/>
                  <c:y val="-2.4960629921259844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1.0031x - 5.1538
r² = 0.9034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(averaged)'!$B$3:$B$51</c:f>
              <c:numCache>
                <c:formatCode>0.0</c:formatCode>
                <c:ptCount val="49"/>
                <c:pt idx="0">
                  <c:v>11.53</c:v>
                </c:pt>
                <c:pt idx="1">
                  <c:v>7.04</c:v>
                </c:pt>
                <c:pt idx="2">
                  <c:v>5.79</c:v>
                </c:pt>
                <c:pt idx="3">
                  <c:v>2.86</c:v>
                </c:pt>
                <c:pt idx="4">
                  <c:v>1.1499999999999999</c:v>
                </c:pt>
                <c:pt idx="5">
                  <c:v>-0.68</c:v>
                </c:pt>
                <c:pt idx="6">
                  <c:v>12.29</c:v>
                </c:pt>
                <c:pt idx="7">
                  <c:v>19.399999999999999</c:v>
                </c:pt>
                <c:pt idx="8">
                  <c:v>61.62</c:v>
                </c:pt>
                <c:pt idx="9">
                  <c:v>188.11</c:v>
                </c:pt>
                <c:pt idx="10">
                  <c:v>97.67</c:v>
                </c:pt>
                <c:pt idx="11">
                  <c:v>204</c:v>
                </c:pt>
                <c:pt idx="12">
                  <c:v>76.3</c:v>
                </c:pt>
                <c:pt idx="13">
                  <c:v>231.09</c:v>
                </c:pt>
                <c:pt idx="14">
                  <c:v>55.73</c:v>
                </c:pt>
                <c:pt idx="15">
                  <c:v>46.11</c:v>
                </c:pt>
                <c:pt idx="16">
                  <c:v>18.940000000000001</c:v>
                </c:pt>
                <c:pt idx="17">
                  <c:v>53.64</c:v>
                </c:pt>
                <c:pt idx="18">
                  <c:v>10.17</c:v>
                </c:pt>
                <c:pt idx="19">
                  <c:v>58.3</c:v>
                </c:pt>
                <c:pt idx="20">
                  <c:v>53.74</c:v>
                </c:pt>
                <c:pt idx="21">
                  <c:v>51.39</c:v>
                </c:pt>
                <c:pt idx="22">
                  <c:v>-30.36</c:v>
                </c:pt>
                <c:pt idx="23">
                  <c:v>57.45</c:v>
                </c:pt>
                <c:pt idx="24">
                  <c:v>103.14</c:v>
                </c:pt>
                <c:pt idx="25">
                  <c:v>112.35</c:v>
                </c:pt>
                <c:pt idx="26">
                  <c:v>148.83000000000001</c:v>
                </c:pt>
                <c:pt idx="27">
                  <c:v>194.6</c:v>
                </c:pt>
                <c:pt idx="28">
                  <c:v>294.19</c:v>
                </c:pt>
                <c:pt idx="29">
                  <c:v>-3.8</c:v>
                </c:pt>
                <c:pt idx="30">
                  <c:v>-4.57</c:v>
                </c:pt>
                <c:pt idx="31">
                  <c:v>0.05</c:v>
                </c:pt>
                <c:pt idx="32">
                  <c:v>-1.71</c:v>
                </c:pt>
                <c:pt idx="33">
                  <c:v>7.6</c:v>
                </c:pt>
                <c:pt idx="34">
                  <c:v>1.47</c:v>
                </c:pt>
                <c:pt idx="35">
                  <c:v>1.18</c:v>
                </c:pt>
                <c:pt idx="36">
                  <c:v>-1.63</c:v>
                </c:pt>
                <c:pt idx="37">
                  <c:v>9.1199999999999992</c:v>
                </c:pt>
                <c:pt idx="38">
                  <c:v>22.86</c:v>
                </c:pt>
                <c:pt idx="39">
                  <c:v>23.79</c:v>
                </c:pt>
                <c:pt idx="40">
                  <c:v>13.74</c:v>
                </c:pt>
                <c:pt idx="41">
                  <c:v>-23.97</c:v>
                </c:pt>
                <c:pt idx="42">
                  <c:v>15.02</c:v>
                </c:pt>
                <c:pt idx="43">
                  <c:v>109.94</c:v>
                </c:pt>
                <c:pt idx="44">
                  <c:v>161.24</c:v>
                </c:pt>
                <c:pt idx="45">
                  <c:v>-6.67</c:v>
                </c:pt>
                <c:pt idx="46">
                  <c:v>12.12</c:v>
                </c:pt>
                <c:pt idx="47">
                  <c:v>50.92</c:v>
                </c:pt>
                <c:pt idx="48">
                  <c:v>74.599999999999994</c:v>
                </c:pt>
              </c:numCache>
            </c:numRef>
          </c:xVal>
          <c:yVal>
            <c:numRef>
              <c:f>'Graphs (averaged)'!$C$3:$C$51</c:f>
              <c:numCache>
                <c:formatCode>0.0</c:formatCode>
                <c:ptCount val="49"/>
                <c:pt idx="0">
                  <c:v>7.4527122600000011</c:v>
                </c:pt>
                <c:pt idx="1">
                  <c:v>6.2841078374400006</c:v>
                </c:pt>
                <c:pt idx="2">
                  <c:v>6.0472479614400001</c:v>
                </c:pt>
                <c:pt idx="3">
                  <c:v>2.0142420303600002</c:v>
                </c:pt>
                <c:pt idx="4">
                  <c:v>1.5474845232000001</c:v>
                </c:pt>
                <c:pt idx="5">
                  <c:v>0.65886920927999992</c:v>
                </c:pt>
                <c:pt idx="6">
                  <c:v>7.4044821599999997</c:v>
                </c:pt>
                <c:pt idx="7">
                  <c:v>9.141335999999999</c:v>
                </c:pt>
                <c:pt idx="8">
                  <c:v>50.124992399999989</c:v>
                </c:pt>
                <c:pt idx="9">
                  <c:v>199.77675661125002</c:v>
                </c:pt>
                <c:pt idx="10">
                  <c:v>105.41533333333336</c:v>
                </c:pt>
                <c:pt idx="11">
                  <c:v>260.1466666666667</c:v>
                </c:pt>
                <c:pt idx="12">
                  <c:v>69.360000000000014</c:v>
                </c:pt>
                <c:pt idx="13">
                  <c:v>297.92</c:v>
                </c:pt>
                <c:pt idx="14">
                  <c:v>29.970000000000006</c:v>
                </c:pt>
                <c:pt idx="15">
                  <c:v>22.684000000000005</c:v>
                </c:pt>
                <c:pt idx="16">
                  <c:v>-18.000666666666671</c:v>
                </c:pt>
                <c:pt idx="17">
                  <c:v>-7.9985333333333335</c:v>
                </c:pt>
                <c:pt idx="18">
                  <c:v>14.650666666666666</c:v>
                </c:pt>
                <c:pt idx="19">
                  <c:v>48.62</c:v>
                </c:pt>
                <c:pt idx="20">
                  <c:v>75.342666666666673</c:v>
                </c:pt>
                <c:pt idx="21">
                  <c:v>36.033333333333339</c:v>
                </c:pt>
                <c:pt idx="22">
                  <c:v>-50.4</c:v>
                </c:pt>
                <c:pt idx="23">
                  <c:v>32.711999999999996</c:v>
                </c:pt>
                <c:pt idx="24">
                  <c:v>53.938666666666656</c:v>
                </c:pt>
                <c:pt idx="25">
                  <c:v>79.220000000000013</c:v>
                </c:pt>
                <c:pt idx="26">
                  <c:v>156.6</c:v>
                </c:pt>
                <c:pt idx="27">
                  <c:v>174.84533333333331</c:v>
                </c:pt>
                <c:pt idx="28">
                  <c:v>235.55333333333337</c:v>
                </c:pt>
                <c:pt idx="29">
                  <c:v>-3.7697999999999996</c:v>
                </c:pt>
                <c:pt idx="30">
                  <c:v>-3.77</c:v>
                </c:pt>
                <c:pt idx="31">
                  <c:v>3.4492399999999996</c:v>
                </c:pt>
                <c:pt idx="32">
                  <c:v>3.4347599999999994</c:v>
                </c:pt>
                <c:pt idx="33">
                  <c:v>9.3766000000000016</c:v>
                </c:pt>
                <c:pt idx="34">
                  <c:v>5.2079999999999993</c:v>
                </c:pt>
                <c:pt idx="35">
                  <c:v>5.6862000000000004</c:v>
                </c:pt>
                <c:pt idx="36">
                  <c:v>1.3147200000000001</c:v>
                </c:pt>
                <c:pt idx="37">
                  <c:v>7.7367000000000017</c:v>
                </c:pt>
                <c:pt idx="38">
                  <c:v>17.498999999999999</c:v>
                </c:pt>
                <c:pt idx="39">
                  <c:v>18.331320000000005</c:v>
                </c:pt>
                <c:pt idx="40">
                  <c:v>9.724000000000002</c:v>
                </c:pt>
                <c:pt idx="41">
                  <c:v>-19.617422222222224</c:v>
                </c:pt>
                <c:pt idx="42">
                  <c:v>24.689777777777781</c:v>
                </c:pt>
                <c:pt idx="43">
                  <c:v>101.41127111111111</c:v>
                </c:pt>
                <c:pt idx="44">
                  <c:v>120.30392888888892</c:v>
                </c:pt>
                <c:pt idx="45">
                  <c:v>-12.449554933333333</c:v>
                </c:pt>
                <c:pt idx="46">
                  <c:v>-11.36459984</c:v>
                </c:pt>
                <c:pt idx="47">
                  <c:v>61.48891562666666</c:v>
                </c:pt>
                <c:pt idx="48">
                  <c:v>117.37857915999999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37504"/>
        <c:axId val="132439424"/>
      </c:scatterChart>
      <c:valAx>
        <c:axId val="132437504"/>
        <c:scaling>
          <c:orientation val="minMax"/>
          <c:max val="351"/>
          <c:min val="-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439424"/>
        <c:crossesAt val="-50"/>
        <c:crossBetween val="midCat"/>
      </c:valAx>
      <c:valAx>
        <c:axId val="132439424"/>
        <c:scaling>
          <c:orientation val="minMax"/>
          <c:min val="-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437504"/>
        <c:crossesAt val="-5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 Nitrogen Mineralized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'Graphs (averaged)'!$E$2</c:f>
              <c:strCache>
                <c:ptCount val="1"/>
                <c:pt idx="0">
                  <c:v>Measured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3"/>
          </c:marker>
          <c:trendline>
            <c:trendlineType val="linear"/>
            <c:dispRSqr val="1"/>
            <c:dispEq val="1"/>
            <c:trendlineLbl>
              <c:layout>
                <c:manualLayout>
                  <c:x val="-0.39463538932633418"/>
                  <c:y val="-4.136154855643044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y = 0.9359x - 0.7171
r² = 0.724</a:t>
                    </a:r>
                    <a:endParaRPr lang="en-US"/>
                  </a:p>
                </c:rich>
              </c:tx>
              <c:numFmt formatCode="General" sourceLinked="0"/>
              <c:spPr>
                <a:solidFill>
                  <a:srgbClr val="FFFF00"/>
                </a:solidFill>
                <a:ln>
                  <a:solidFill>
                    <a:schemeClr val="accent1"/>
                  </a:solidFill>
                </a:ln>
              </c:spPr>
            </c:trendlineLbl>
          </c:trendline>
          <c:xVal>
            <c:numRef>
              <c:f>'Graphs (averaged)'!$D$3:$D$51</c:f>
              <c:numCache>
                <c:formatCode>0.0</c:formatCode>
                <c:ptCount val="49"/>
                <c:pt idx="0">
                  <c:v>34.422702910040961</c:v>
                </c:pt>
                <c:pt idx="1">
                  <c:v>25.811396652619695</c:v>
                </c:pt>
                <c:pt idx="2">
                  <c:v>23.725866859581323</c:v>
                </c:pt>
                <c:pt idx="3">
                  <c:v>13.481845573020108</c:v>
                </c:pt>
                <c:pt idx="4">
                  <c:v>6.5545082021405756</c:v>
                </c:pt>
                <c:pt idx="5">
                  <c:v>-4.6340001277893696</c:v>
                </c:pt>
                <c:pt idx="6">
                  <c:v>14.938249240106211</c:v>
                </c:pt>
                <c:pt idx="7">
                  <c:v>16.977824685582064</c:v>
                </c:pt>
                <c:pt idx="8">
                  <c:v>38.518908583415566</c:v>
                </c:pt>
                <c:pt idx="9">
                  <c:v>56.766772157924684</c:v>
                </c:pt>
                <c:pt idx="10">
                  <c:v>42.712827988338184</c:v>
                </c:pt>
                <c:pt idx="11">
                  <c:v>56.146788990825684</c:v>
                </c:pt>
                <c:pt idx="12">
                  <c:v>39.602076124567468</c:v>
                </c:pt>
                <c:pt idx="13">
                  <c:v>58.951530612244895</c:v>
                </c:pt>
                <c:pt idx="14">
                  <c:v>34.401234567901227</c:v>
                </c:pt>
                <c:pt idx="15">
                  <c:v>32.320093457943919</c:v>
                </c:pt>
                <c:pt idx="16">
                  <c:v>18.329032258064515</c:v>
                </c:pt>
                <c:pt idx="17">
                  <c:v>33.665271966527193</c:v>
                </c:pt>
                <c:pt idx="18">
                  <c:v>11.384328358208954</c:v>
                </c:pt>
                <c:pt idx="19">
                  <c:v>34.294117647058819</c:v>
                </c:pt>
                <c:pt idx="20">
                  <c:v>33.309917355371901</c:v>
                </c:pt>
                <c:pt idx="21">
                  <c:v>32.802127659574467</c:v>
                </c:pt>
                <c:pt idx="22">
                  <c:v>-42.166666666666664</c:v>
                </c:pt>
                <c:pt idx="23">
                  <c:v>24.762931034482762</c:v>
                </c:pt>
                <c:pt idx="24">
                  <c:v>34.227876106194692</c:v>
                </c:pt>
                <c:pt idx="25">
                  <c:v>36.164163090128753</c:v>
                </c:pt>
                <c:pt idx="26">
                  <c:v>38.490517241379315</c:v>
                </c:pt>
                <c:pt idx="27">
                  <c:v>42.182080924855491</c:v>
                </c:pt>
                <c:pt idx="28">
                  <c:v>49.582584269662917</c:v>
                </c:pt>
                <c:pt idx="29">
                  <c:v>-31.147540983606557</c:v>
                </c:pt>
                <c:pt idx="30">
                  <c:v>-45.7</c:v>
                </c:pt>
                <c:pt idx="31">
                  <c:v>0.23584905660377362</c:v>
                </c:pt>
                <c:pt idx="32">
                  <c:v>-9.8275862068965516</c:v>
                </c:pt>
                <c:pt idx="33">
                  <c:v>21.96531791907514</c:v>
                </c:pt>
                <c:pt idx="34">
                  <c:v>6.125</c:v>
                </c:pt>
                <c:pt idx="35">
                  <c:v>5.0427350427350426</c:v>
                </c:pt>
                <c:pt idx="36">
                  <c:v>-9.2613636363636349</c:v>
                </c:pt>
                <c:pt idx="37">
                  <c:v>24.648648648648642</c:v>
                </c:pt>
                <c:pt idx="38">
                  <c:v>37.23127035830619</c:v>
                </c:pt>
                <c:pt idx="39">
                  <c:v>37.882165605095537</c:v>
                </c:pt>
                <c:pt idx="40">
                  <c:v>31.22727272727272</c:v>
                </c:pt>
                <c:pt idx="41">
                  <c:v>-22.930484693877553</c:v>
                </c:pt>
                <c:pt idx="42">
                  <c:v>8.1113191244239626</c:v>
                </c:pt>
                <c:pt idx="43">
                  <c:v>34.402119492656865</c:v>
                </c:pt>
                <c:pt idx="44">
                  <c:v>38.153079252902572</c:v>
                </c:pt>
                <c:pt idx="45">
                  <c:v>-10.179480365252576</c:v>
                </c:pt>
                <c:pt idx="46">
                  <c:v>12.051106235870773</c:v>
                </c:pt>
                <c:pt idx="47">
                  <c:v>32.130929288061402</c:v>
                </c:pt>
                <c:pt idx="48">
                  <c:v>36.671256636465152</c:v>
                </c:pt>
              </c:numCache>
            </c:numRef>
          </c:xVal>
          <c:yVal>
            <c:numRef>
              <c:f>'Graphs (averaged)'!$E$3:$E$51</c:f>
              <c:numCache>
                <c:formatCode>0.0</c:formatCode>
                <c:ptCount val="49"/>
                <c:pt idx="0">
                  <c:v>22.25</c:v>
                </c:pt>
                <c:pt idx="1">
                  <c:v>23.04</c:v>
                </c:pt>
                <c:pt idx="2">
                  <c:v>24.78</c:v>
                </c:pt>
                <c:pt idx="3">
                  <c:v>9.495000000000001</c:v>
                </c:pt>
                <c:pt idx="4">
                  <c:v>8.82</c:v>
                </c:pt>
                <c:pt idx="5">
                  <c:v>4.49</c:v>
                </c:pt>
                <c:pt idx="6">
                  <c:v>9</c:v>
                </c:pt>
                <c:pt idx="7">
                  <c:v>8</c:v>
                </c:pt>
                <c:pt idx="8">
                  <c:v>31.333333333333332</c:v>
                </c:pt>
                <c:pt idx="9">
                  <c:v>60.287500000000009</c:v>
                </c:pt>
                <c:pt idx="10">
                  <c:v>46.1</c:v>
                </c:pt>
                <c:pt idx="11">
                  <c:v>71.599999999999994</c:v>
                </c:pt>
                <c:pt idx="12">
                  <c:v>36</c:v>
                </c:pt>
                <c:pt idx="13">
                  <c:v>76</c:v>
                </c:pt>
                <c:pt idx="14">
                  <c:v>18.5</c:v>
                </c:pt>
                <c:pt idx="15">
                  <c:v>15.9</c:v>
                </c:pt>
                <c:pt idx="16">
                  <c:v>-17.420000000000002</c:v>
                </c:pt>
                <c:pt idx="17">
                  <c:v>-5.0199999999999996</c:v>
                </c:pt>
                <c:pt idx="18">
                  <c:v>16.399999999999999</c:v>
                </c:pt>
                <c:pt idx="19">
                  <c:v>28.6</c:v>
                </c:pt>
                <c:pt idx="20">
                  <c:v>46.7</c:v>
                </c:pt>
                <c:pt idx="21">
                  <c:v>23</c:v>
                </c:pt>
                <c:pt idx="22">
                  <c:v>-70</c:v>
                </c:pt>
                <c:pt idx="23">
                  <c:v>14.1</c:v>
                </c:pt>
                <c:pt idx="24">
                  <c:v>17.899999999999999</c:v>
                </c:pt>
                <c:pt idx="25">
                  <c:v>25.5</c:v>
                </c:pt>
                <c:pt idx="26">
                  <c:v>40.5</c:v>
                </c:pt>
                <c:pt idx="27">
                  <c:v>37.9</c:v>
                </c:pt>
                <c:pt idx="28">
                  <c:v>39.700000000000003</c:v>
                </c:pt>
                <c:pt idx="29">
                  <c:v>-30.9</c:v>
                </c:pt>
                <c:pt idx="30">
                  <c:v>-37.700000000000003</c:v>
                </c:pt>
                <c:pt idx="31">
                  <c:v>16.27</c:v>
                </c:pt>
                <c:pt idx="32">
                  <c:v>19.739999999999998</c:v>
                </c:pt>
                <c:pt idx="33">
                  <c:v>27.1</c:v>
                </c:pt>
                <c:pt idx="34">
                  <c:v>21.7</c:v>
                </c:pt>
                <c:pt idx="35">
                  <c:v>24.3</c:v>
                </c:pt>
                <c:pt idx="36">
                  <c:v>7.47</c:v>
                </c:pt>
                <c:pt idx="37">
                  <c:v>20.91</c:v>
                </c:pt>
                <c:pt idx="38">
                  <c:v>28.5</c:v>
                </c:pt>
                <c:pt idx="39">
                  <c:v>29.19</c:v>
                </c:pt>
                <c:pt idx="40">
                  <c:v>22.1</c:v>
                </c:pt>
                <c:pt idx="41">
                  <c:v>-18.766666666666669</c:v>
                </c:pt>
                <c:pt idx="42">
                  <c:v>13.333333333333334</c:v>
                </c:pt>
                <c:pt idx="43">
                  <c:v>31.733333333333331</c:v>
                </c:pt>
                <c:pt idx="44">
                  <c:v>28.466666666666669</c:v>
                </c:pt>
                <c:pt idx="45">
                  <c:v>-19</c:v>
                </c:pt>
                <c:pt idx="46">
                  <c:v>-11.3</c:v>
                </c:pt>
                <c:pt idx="47">
                  <c:v>38.799999999999997</c:v>
                </c:pt>
                <c:pt idx="48">
                  <c:v>57.7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61312"/>
        <c:axId val="132463232"/>
      </c:scatterChart>
      <c:valAx>
        <c:axId val="132461312"/>
        <c:scaling>
          <c:orientation val="minMax"/>
          <c:max val="70"/>
          <c:min val="-6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463232"/>
        <c:crossesAt val="-70"/>
        <c:crossBetween val="midCat"/>
      </c:valAx>
      <c:valAx>
        <c:axId val="132463232"/>
        <c:scaling>
          <c:orientation val="minMax"/>
          <c:max val="90"/>
          <c:min val="-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Measured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461312"/>
        <c:crossesAt val="-6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152400</xdr:rowOff>
    </xdr:from>
    <xdr:to>
      <xdr:col>13</xdr:col>
      <xdr:colOff>314325</xdr:colOff>
      <xdr:row>32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152400</xdr:rowOff>
    </xdr:from>
    <xdr:to>
      <xdr:col>13</xdr:col>
      <xdr:colOff>314325</xdr:colOff>
      <xdr:row>32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17</xdr:row>
      <xdr:rowOff>152400</xdr:rowOff>
    </xdr:from>
    <xdr:to>
      <xdr:col>13</xdr:col>
      <xdr:colOff>314325</xdr:colOff>
      <xdr:row>32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9"/>
  <sheetViews>
    <sheetView showGridLines="0" tabSelected="1"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.140625" style="6" customWidth="1"/>
    <col min="2" max="2" width="6.42578125" style="91" customWidth="1"/>
    <col min="3" max="3" width="6.5703125" style="92" customWidth="1"/>
    <col min="4" max="4" width="6.28515625" style="6" customWidth="1"/>
    <col min="5" max="5" width="6.85546875" style="92" customWidth="1"/>
    <col min="6" max="6" width="6.140625" style="92" customWidth="1"/>
    <col min="7" max="7" width="6.28515625" style="92" customWidth="1"/>
    <col min="8" max="8" width="7.7109375" style="91" customWidth="1"/>
    <col min="9" max="9" width="7.5703125" style="91" customWidth="1"/>
    <col min="10" max="10" width="11.5703125" style="6" customWidth="1"/>
    <col min="11" max="11" width="6.140625" style="91" customWidth="1"/>
    <col min="12" max="12" width="4.85546875" style="91" customWidth="1"/>
    <col min="13" max="13" width="35.5703125" style="6" customWidth="1"/>
    <col min="14" max="14" width="6.7109375" style="6" customWidth="1"/>
    <col min="15" max="15" width="7.28515625" style="6" customWidth="1"/>
    <col min="16" max="16" width="11.140625" style="6" customWidth="1"/>
    <col min="17" max="17" width="11.7109375" style="6" customWidth="1"/>
    <col min="18" max="18" width="12.140625" style="57" customWidth="1"/>
    <col min="19" max="20" width="11.42578125" style="57" customWidth="1"/>
    <col min="21" max="21" width="14.28515625" style="57" customWidth="1"/>
    <col min="22" max="22" width="14.5703125" style="57" customWidth="1"/>
  </cols>
  <sheetData>
    <row r="1" spans="1:22" s="6" customFormat="1" x14ac:dyDescent="0.25">
      <c r="A1" s="74"/>
      <c r="B1" s="75"/>
      <c r="C1" s="76" t="s">
        <v>137</v>
      </c>
      <c r="D1" s="77"/>
      <c r="E1" s="76" t="s">
        <v>139</v>
      </c>
      <c r="F1" s="77" t="s">
        <v>3</v>
      </c>
      <c r="G1" s="77" t="s">
        <v>4</v>
      </c>
      <c r="H1" s="77" t="s">
        <v>5</v>
      </c>
      <c r="I1" s="77" t="s">
        <v>73</v>
      </c>
      <c r="J1" s="77" t="s">
        <v>141</v>
      </c>
      <c r="K1" s="77" t="s">
        <v>6</v>
      </c>
      <c r="L1" s="77" t="s">
        <v>7</v>
      </c>
      <c r="M1" s="77"/>
      <c r="N1" s="77" t="s">
        <v>134</v>
      </c>
      <c r="O1" s="77" t="s">
        <v>140</v>
      </c>
      <c r="P1" s="77"/>
      <c r="Q1" s="77" t="s">
        <v>74</v>
      </c>
      <c r="R1" s="77" t="s">
        <v>74</v>
      </c>
      <c r="S1" s="78" t="s">
        <v>143</v>
      </c>
      <c r="T1" s="99" t="s">
        <v>137</v>
      </c>
      <c r="U1" s="99" t="s">
        <v>144</v>
      </c>
      <c r="V1" s="99" t="s">
        <v>144</v>
      </c>
    </row>
    <row r="2" spans="1:22" s="6" customFormat="1" x14ac:dyDescent="0.25">
      <c r="A2" s="79" t="s">
        <v>0</v>
      </c>
      <c r="B2" s="80" t="s">
        <v>1</v>
      </c>
      <c r="C2" s="80" t="s">
        <v>138</v>
      </c>
      <c r="D2" s="80" t="s">
        <v>2</v>
      </c>
      <c r="E2" s="80" t="s">
        <v>138</v>
      </c>
      <c r="F2" s="80" t="s">
        <v>138</v>
      </c>
      <c r="G2" s="80" t="s">
        <v>138</v>
      </c>
      <c r="H2" s="80" t="s">
        <v>138</v>
      </c>
      <c r="I2" s="81" t="s">
        <v>138</v>
      </c>
      <c r="J2" s="80" t="s">
        <v>138</v>
      </c>
      <c r="K2" s="81" t="s">
        <v>138</v>
      </c>
      <c r="L2" s="81" t="s">
        <v>138</v>
      </c>
      <c r="M2" s="80" t="s">
        <v>8</v>
      </c>
      <c r="N2" s="80" t="s">
        <v>135</v>
      </c>
      <c r="O2" s="80" t="s">
        <v>136</v>
      </c>
      <c r="P2" s="80" t="s">
        <v>9</v>
      </c>
      <c r="Q2" s="80" t="s">
        <v>75</v>
      </c>
      <c r="R2" s="80" t="s">
        <v>142</v>
      </c>
      <c r="S2" s="82" t="s">
        <v>142</v>
      </c>
      <c r="T2" s="100" t="s">
        <v>142</v>
      </c>
      <c r="U2" s="100" t="s">
        <v>142</v>
      </c>
      <c r="V2" s="100" t="s">
        <v>138</v>
      </c>
    </row>
    <row r="3" spans="1:22" s="6" customFormat="1" x14ac:dyDescent="0.25">
      <c r="A3" s="83">
        <v>3.01</v>
      </c>
      <c r="B3" s="84">
        <v>37</v>
      </c>
      <c r="C3" s="85">
        <v>14.9</v>
      </c>
      <c r="D3" s="86">
        <v>10</v>
      </c>
      <c r="E3" s="86">
        <v>1.08</v>
      </c>
      <c r="F3" s="84">
        <v>5.2</v>
      </c>
      <c r="G3" s="84">
        <v>31.1</v>
      </c>
      <c r="H3" s="86">
        <v>31.2</v>
      </c>
      <c r="I3" s="84">
        <f>100-(F3+G3+H3)</f>
        <v>32.5</v>
      </c>
      <c r="J3" s="84">
        <f t="shared" ref="J3:J42" si="0">G3+H3</f>
        <v>62.3</v>
      </c>
      <c r="K3" s="84">
        <v>1</v>
      </c>
      <c r="L3" s="84">
        <v>1</v>
      </c>
      <c r="M3" s="87" t="s">
        <v>13</v>
      </c>
      <c r="N3" s="86">
        <v>308</v>
      </c>
      <c r="O3" s="86">
        <v>35</v>
      </c>
      <c r="P3" s="86" t="s">
        <v>14</v>
      </c>
      <c r="Q3" s="84">
        <v>5395.7572589605879</v>
      </c>
      <c r="R3" s="88">
        <f>Q3*2/3</f>
        <v>3597.1715059737253</v>
      </c>
      <c r="S3" s="93">
        <f t="shared" ref="S3:S34" si="1">(E3/100)*R3</f>
        <v>38.849452264516238</v>
      </c>
      <c r="T3" s="96">
        <f t="shared" ref="T3:T34" si="2">S3*C3/100</f>
        <v>5.7885683874129201</v>
      </c>
      <c r="U3" s="96"/>
      <c r="V3" s="96"/>
    </row>
    <row r="4" spans="1:22" s="6" customFormat="1" x14ac:dyDescent="0.25">
      <c r="A4" s="66">
        <v>3.02</v>
      </c>
      <c r="B4" s="59">
        <v>38</v>
      </c>
      <c r="C4" s="58">
        <v>11.9</v>
      </c>
      <c r="D4" s="60">
        <v>10</v>
      </c>
      <c r="E4" s="60">
        <v>1.06</v>
      </c>
      <c r="F4" s="59">
        <v>5.2</v>
      </c>
      <c r="G4" s="59">
        <v>31.1</v>
      </c>
      <c r="H4" s="60">
        <v>31.2</v>
      </c>
      <c r="I4" s="59">
        <f>100-(F4+G4+H4)</f>
        <v>32.5</v>
      </c>
      <c r="J4" s="59">
        <f t="shared" si="0"/>
        <v>62.3</v>
      </c>
      <c r="K4" s="59">
        <v>1</v>
      </c>
      <c r="L4" s="59">
        <v>1</v>
      </c>
      <c r="M4" s="61" t="s">
        <v>15</v>
      </c>
      <c r="N4" s="60">
        <v>308</v>
      </c>
      <c r="O4" s="60">
        <v>35</v>
      </c>
      <c r="P4" s="60" t="s">
        <v>14</v>
      </c>
      <c r="Q4" s="59">
        <v>4905.454257444344</v>
      </c>
      <c r="R4" s="62">
        <f t="shared" ref="R4:R67" si="3">Q4*2/3</f>
        <v>3270.3028382962293</v>
      </c>
      <c r="S4" s="94">
        <f t="shared" si="1"/>
        <v>34.665210085940032</v>
      </c>
      <c r="T4" s="97">
        <f t="shared" si="2"/>
        <v>4.125160000226864</v>
      </c>
      <c r="U4" s="97"/>
      <c r="V4" s="97"/>
    </row>
    <row r="5" spans="1:22" s="6" customFormat="1" x14ac:dyDescent="0.25">
      <c r="A5" s="66">
        <v>3.03</v>
      </c>
      <c r="B5" s="59">
        <v>27</v>
      </c>
      <c r="C5" s="58">
        <v>33.4</v>
      </c>
      <c r="D5" s="60">
        <v>10</v>
      </c>
      <c r="E5" s="60">
        <v>1.49</v>
      </c>
      <c r="F5" s="59">
        <v>5.2</v>
      </c>
      <c r="G5" s="59">
        <v>31.1</v>
      </c>
      <c r="H5" s="60">
        <v>31.2</v>
      </c>
      <c r="I5" s="59">
        <f t="shared" ref="I5:I42" si="4">100-(F5+G5+H5)</f>
        <v>32.5</v>
      </c>
      <c r="J5" s="59">
        <f t="shared" si="0"/>
        <v>62.3</v>
      </c>
      <c r="K5" s="59">
        <v>1</v>
      </c>
      <c r="L5" s="59">
        <v>1</v>
      </c>
      <c r="M5" s="61" t="s">
        <v>24</v>
      </c>
      <c r="N5" s="60">
        <v>308</v>
      </c>
      <c r="O5" s="60">
        <v>35</v>
      </c>
      <c r="P5" s="60" t="s">
        <v>14</v>
      </c>
      <c r="Q5" s="59">
        <v>4039.393702232092</v>
      </c>
      <c r="R5" s="62">
        <f t="shared" si="3"/>
        <v>2692.9291348213947</v>
      </c>
      <c r="S5" s="94">
        <f t="shared" si="1"/>
        <v>40.12464410883878</v>
      </c>
      <c r="T5" s="97">
        <f t="shared" si="2"/>
        <v>13.401631132352152</v>
      </c>
      <c r="U5" s="97"/>
      <c r="V5" s="97"/>
    </row>
    <row r="6" spans="1:22" x14ac:dyDescent="0.25">
      <c r="A6" s="67">
        <v>3.04</v>
      </c>
      <c r="B6" s="68">
        <v>25</v>
      </c>
      <c r="C6" s="69">
        <v>19.2</v>
      </c>
      <c r="D6" s="70">
        <v>10</v>
      </c>
      <c r="E6" s="70">
        <v>1.63</v>
      </c>
      <c r="F6" s="68">
        <v>5.2</v>
      </c>
      <c r="G6" s="68">
        <v>31.1</v>
      </c>
      <c r="H6" s="70">
        <v>31.2</v>
      </c>
      <c r="I6" s="68">
        <f t="shared" si="4"/>
        <v>32.5</v>
      </c>
      <c r="J6" s="68">
        <f t="shared" si="0"/>
        <v>62.3</v>
      </c>
      <c r="K6" s="68">
        <v>1</v>
      </c>
      <c r="L6" s="68">
        <v>1</v>
      </c>
      <c r="M6" s="71" t="s">
        <v>10</v>
      </c>
      <c r="N6" s="70">
        <v>308</v>
      </c>
      <c r="O6" s="70">
        <v>35</v>
      </c>
      <c r="P6" s="70" t="s">
        <v>14</v>
      </c>
      <c r="Q6" s="68">
        <v>4303.6361109602531</v>
      </c>
      <c r="R6" s="73">
        <f t="shared" si="3"/>
        <v>2869.0907406401689</v>
      </c>
      <c r="S6" s="95">
        <f t="shared" si="1"/>
        <v>46.766179072434745</v>
      </c>
      <c r="T6" s="98">
        <f t="shared" si="2"/>
        <v>8.9791063819074708</v>
      </c>
      <c r="U6" s="98"/>
      <c r="V6" s="98"/>
    </row>
    <row r="7" spans="1:22" x14ac:dyDescent="0.25">
      <c r="A7" s="66">
        <v>3.05</v>
      </c>
      <c r="B7" s="59">
        <v>20</v>
      </c>
      <c r="C7" s="58">
        <v>24.8</v>
      </c>
      <c r="D7" s="60">
        <v>4</v>
      </c>
      <c r="E7" s="58">
        <v>2.1</v>
      </c>
      <c r="F7" s="59">
        <v>5.0999999999999996</v>
      </c>
      <c r="G7" s="59">
        <v>25</v>
      </c>
      <c r="H7" s="60">
        <v>22.8</v>
      </c>
      <c r="I7" s="59">
        <f t="shared" si="4"/>
        <v>47.099999999999994</v>
      </c>
      <c r="J7" s="59">
        <f t="shared" si="0"/>
        <v>47.8</v>
      </c>
      <c r="K7" s="59">
        <v>30.3</v>
      </c>
      <c r="L7" s="59">
        <v>55.3</v>
      </c>
      <c r="M7" s="61" t="s">
        <v>23</v>
      </c>
      <c r="N7" s="60">
        <v>110</v>
      </c>
      <c r="O7" s="60">
        <v>35</v>
      </c>
      <c r="P7" s="60" t="s">
        <v>16</v>
      </c>
      <c r="Q7" s="63">
        <v>2392.5239999999999</v>
      </c>
      <c r="R7" s="62">
        <f t="shared" si="3"/>
        <v>1595.0159999999998</v>
      </c>
      <c r="S7" s="94">
        <f t="shared" si="1"/>
        <v>33.495336000000002</v>
      </c>
      <c r="T7" s="97">
        <f t="shared" si="2"/>
        <v>8.3068433280000011</v>
      </c>
      <c r="U7" s="97">
        <v>11.53</v>
      </c>
      <c r="V7" s="97">
        <f t="shared" ref="V7:V17" si="5">U7/S7*100</f>
        <v>34.422702910040961</v>
      </c>
    </row>
    <row r="8" spans="1:22" x14ac:dyDescent="0.25">
      <c r="A8" s="66">
        <v>3.06</v>
      </c>
      <c r="B8" s="59">
        <v>20</v>
      </c>
      <c r="C8" s="58">
        <v>19.7</v>
      </c>
      <c r="D8" s="60">
        <v>4</v>
      </c>
      <c r="E8" s="58">
        <v>2.1</v>
      </c>
      <c r="F8" s="59">
        <v>5.0999999999999996</v>
      </c>
      <c r="G8" s="59">
        <v>25</v>
      </c>
      <c r="H8" s="60">
        <v>22.8</v>
      </c>
      <c r="I8" s="59">
        <f t="shared" si="4"/>
        <v>47.099999999999994</v>
      </c>
      <c r="J8" s="59">
        <f t="shared" si="0"/>
        <v>47.8</v>
      </c>
      <c r="K8" s="59">
        <v>30.3</v>
      </c>
      <c r="L8" s="59">
        <v>55.3</v>
      </c>
      <c r="M8" s="61" t="s">
        <v>23</v>
      </c>
      <c r="N8" s="60">
        <v>110</v>
      </c>
      <c r="O8" s="60">
        <v>35</v>
      </c>
      <c r="P8" s="60" t="s">
        <v>16</v>
      </c>
      <c r="Q8" s="63">
        <v>2392.5239999999999</v>
      </c>
      <c r="R8" s="62">
        <f t="shared" si="3"/>
        <v>1595.0159999999998</v>
      </c>
      <c r="S8" s="94">
        <f t="shared" si="1"/>
        <v>33.495336000000002</v>
      </c>
      <c r="T8" s="97">
        <f t="shared" si="2"/>
        <v>6.5985811920000002</v>
      </c>
      <c r="U8" s="97">
        <v>11.53</v>
      </c>
      <c r="V8" s="97">
        <f t="shared" si="5"/>
        <v>34.422702910040961</v>
      </c>
    </row>
    <row r="9" spans="1:22" x14ac:dyDescent="0.25">
      <c r="A9" s="66">
        <v>3.07</v>
      </c>
      <c r="B9" s="59">
        <v>25</v>
      </c>
      <c r="C9" s="58">
        <v>26.44</v>
      </c>
      <c r="D9" s="60">
        <v>4</v>
      </c>
      <c r="E9" s="60">
        <v>1.71</v>
      </c>
      <c r="F9" s="59">
        <v>5.0999999999999996</v>
      </c>
      <c r="G9" s="59">
        <v>27.3</v>
      </c>
      <c r="H9" s="60">
        <v>23.9</v>
      </c>
      <c r="I9" s="59">
        <f t="shared" si="4"/>
        <v>43.7</v>
      </c>
      <c r="J9" s="59">
        <f t="shared" si="0"/>
        <v>51.2</v>
      </c>
      <c r="K9" s="59">
        <v>29.9</v>
      </c>
      <c r="L9" s="59">
        <v>57.2</v>
      </c>
      <c r="M9" s="61" t="s">
        <v>10</v>
      </c>
      <c r="N9" s="60">
        <v>110</v>
      </c>
      <c r="O9" s="60">
        <v>35</v>
      </c>
      <c r="P9" s="60" t="s">
        <v>16</v>
      </c>
      <c r="Q9" s="63">
        <v>2392.5239999999999</v>
      </c>
      <c r="R9" s="62">
        <f t="shared" si="3"/>
        <v>1595.0159999999998</v>
      </c>
      <c r="S9" s="94">
        <f t="shared" si="1"/>
        <v>27.2747736</v>
      </c>
      <c r="T9" s="97">
        <f t="shared" si="2"/>
        <v>7.2114501398400002</v>
      </c>
      <c r="U9" s="97">
        <v>7.04</v>
      </c>
      <c r="V9" s="97">
        <f t="shared" si="5"/>
        <v>25.811396652619695</v>
      </c>
    </row>
    <row r="10" spans="1:22" x14ac:dyDescent="0.25">
      <c r="A10" s="66">
        <v>3.08</v>
      </c>
      <c r="B10" s="59">
        <v>25</v>
      </c>
      <c r="C10" s="58">
        <v>19.64</v>
      </c>
      <c r="D10" s="60">
        <v>4</v>
      </c>
      <c r="E10" s="60">
        <v>1.71</v>
      </c>
      <c r="F10" s="59">
        <v>5.0999999999999996</v>
      </c>
      <c r="G10" s="59">
        <v>27.3</v>
      </c>
      <c r="H10" s="60">
        <v>23.9</v>
      </c>
      <c r="I10" s="59">
        <f t="shared" si="4"/>
        <v>43.7</v>
      </c>
      <c r="J10" s="59">
        <f t="shared" si="0"/>
        <v>51.2</v>
      </c>
      <c r="K10" s="59">
        <v>29.9</v>
      </c>
      <c r="L10" s="59">
        <v>57.2</v>
      </c>
      <c r="M10" s="61" t="s">
        <v>11</v>
      </c>
      <c r="N10" s="60">
        <v>110</v>
      </c>
      <c r="O10" s="60">
        <v>35</v>
      </c>
      <c r="P10" s="60" t="s">
        <v>16</v>
      </c>
      <c r="Q10" s="63">
        <v>2392.5239999999999</v>
      </c>
      <c r="R10" s="62">
        <f t="shared" si="3"/>
        <v>1595.0159999999998</v>
      </c>
      <c r="S10" s="94">
        <f t="shared" si="1"/>
        <v>27.2747736</v>
      </c>
      <c r="T10" s="97">
        <f t="shared" si="2"/>
        <v>5.3567655350400001</v>
      </c>
      <c r="U10" s="97">
        <v>7.04</v>
      </c>
      <c r="V10" s="97">
        <f t="shared" si="5"/>
        <v>25.811396652619695</v>
      </c>
    </row>
    <row r="11" spans="1:22" x14ac:dyDescent="0.25">
      <c r="A11" s="66">
        <v>3.09</v>
      </c>
      <c r="B11" s="59">
        <v>27</v>
      </c>
      <c r="C11" s="58">
        <v>24.78</v>
      </c>
      <c r="D11" s="60">
        <v>4</v>
      </c>
      <c r="E11" s="60">
        <v>1.53</v>
      </c>
      <c r="F11" s="59">
        <v>5.7</v>
      </c>
      <c r="G11" s="59">
        <v>25</v>
      </c>
      <c r="H11" s="60">
        <v>22.4</v>
      </c>
      <c r="I11" s="59">
        <f t="shared" si="4"/>
        <v>46.900000000000006</v>
      </c>
      <c r="J11" s="59">
        <f t="shared" si="0"/>
        <v>47.4</v>
      </c>
      <c r="K11" s="59">
        <v>27.4</v>
      </c>
      <c r="L11" s="59">
        <v>52.3</v>
      </c>
      <c r="M11" s="61" t="s">
        <v>24</v>
      </c>
      <c r="N11" s="60">
        <v>110</v>
      </c>
      <c r="O11" s="60">
        <v>35</v>
      </c>
      <c r="P11" s="60" t="s">
        <v>16</v>
      </c>
      <c r="Q11" s="63">
        <v>2392.5239999999999</v>
      </c>
      <c r="R11" s="62">
        <f t="shared" si="3"/>
        <v>1595.0159999999998</v>
      </c>
      <c r="S11" s="94">
        <f t="shared" si="1"/>
        <v>24.403744799999998</v>
      </c>
      <c r="T11" s="97">
        <f t="shared" si="2"/>
        <v>6.0472479614400001</v>
      </c>
      <c r="U11" s="97">
        <v>5.79</v>
      </c>
      <c r="V11" s="97">
        <f t="shared" si="5"/>
        <v>23.725866859581323</v>
      </c>
    </row>
    <row r="12" spans="1:22" x14ac:dyDescent="0.25">
      <c r="A12" s="66">
        <v>3.1</v>
      </c>
      <c r="B12" s="59">
        <v>30</v>
      </c>
      <c r="C12" s="58">
        <v>8.93</v>
      </c>
      <c r="D12" s="60">
        <v>4</v>
      </c>
      <c r="E12" s="60">
        <v>1.33</v>
      </c>
      <c r="F12" s="59">
        <v>7.1</v>
      </c>
      <c r="G12" s="59">
        <v>24.8</v>
      </c>
      <c r="H12" s="59">
        <v>29</v>
      </c>
      <c r="I12" s="59">
        <f t="shared" si="4"/>
        <v>39.1</v>
      </c>
      <c r="J12" s="59">
        <f t="shared" si="0"/>
        <v>53.8</v>
      </c>
      <c r="K12" s="59">
        <v>40.9</v>
      </c>
      <c r="L12" s="59">
        <v>65.599999999999994</v>
      </c>
      <c r="M12" s="61" t="s">
        <v>13</v>
      </c>
      <c r="N12" s="60">
        <v>110</v>
      </c>
      <c r="O12" s="60">
        <v>35</v>
      </c>
      <c r="P12" s="60" t="s">
        <v>16</v>
      </c>
      <c r="Q12" s="63">
        <v>2392.5239999999999</v>
      </c>
      <c r="R12" s="62">
        <f t="shared" si="3"/>
        <v>1595.0159999999998</v>
      </c>
      <c r="S12" s="94">
        <f t="shared" si="1"/>
        <v>21.2137128</v>
      </c>
      <c r="T12" s="97">
        <f t="shared" si="2"/>
        <v>1.8943845530400001</v>
      </c>
      <c r="U12" s="97">
        <v>2.86</v>
      </c>
      <c r="V12" s="97">
        <f t="shared" si="5"/>
        <v>13.481845573020108</v>
      </c>
    </row>
    <row r="13" spans="1:22" x14ac:dyDescent="0.25">
      <c r="A13" s="66">
        <v>3.11</v>
      </c>
      <c r="B13" s="59">
        <v>30</v>
      </c>
      <c r="C13" s="58">
        <v>10.06</v>
      </c>
      <c r="D13" s="60">
        <v>4</v>
      </c>
      <c r="E13" s="60">
        <v>1.33</v>
      </c>
      <c r="F13" s="59">
        <v>7.1</v>
      </c>
      <c r="G13" s="59">
        <v>24.8</v>
      </c>
      <c r="H13" s="59">
        <v>29</v>
      </c>
      <c r="I13" s="59">
        <f t="shared" si="4"/>
        <v>39.1</v>
      </c>
      <c r="J13" s="59">
        <f t="shared" si="0"/>
        <v>53.8</v>
      </c>
      <c r="K13" s="59">
        <v>40.9</v>
      </c>
      <c r="L13" s="59">
        <v>65.599999999999994</v>
      </c>
      <c r="M13" s="61" t="s">
        <v>13</v>
      </c>
      <c r="N13" s="60">
        <v>110</v>
      </c>
      <c r="O13" s="60">
        <v>35</v>
      </c>
      <c r="P13" s="60" t="s">
        <v>16</v>
      </c>
      <c r="Q13" s="63">
        <v>2392.5239999999999</v>
      </c>
      <c r="R13" s="62">
        <f t="shared" si="3"/>
        <v>1595.0159999999998</v>
      </c>
      <c r="S13" s="94">
        <f t="shared" si="1"/>
        <v>21.2137128</v>
      </c>
      <c r="T13" s="97">
        <f t="shared" si="2"/>
        <v>2.1340995076800002</v>
      </c>
      <c r="U13" s="97">
        <v>2.86</v>
      </c>
      <c r="V13" s="97">
        <f t="shared" si="5"/>
        <v>13.481845573020108</v>
      </c>
    </row>
    <row r="14" spans="1:22" x14ac:dyDescent="0.25">
      <c r="A14" s="66">
        <v>3.12</v>
      </c>
      <c r="B14" s="59">
        <v>37</v>
      </c>
      <c r="C14" s="58">
        <v>8.82</v>
      </c>
      <c r="D14" s="60">
        <v>4</v>
      </c>
      <c r="E14" s="58">
        <v>1.1000000000000001</v>
      </c>
      <c r="F14" s="59">
        <v>5.7</v>
      </c>
      <c r="G14" s="59">
        <v>25.3</v>
      </c>
      <c r="H14" s="60">
        <v>26.3</v>
      </c>
      <c r="I14" s="59">
        <f t="shared" si="4"/>
        <v>42.7</v>
      </c>
      <c r="J14" s="59">
        <f t="shared" si="0"/>
        <v>51.6</v>
      </c>
      <c r="K14" s="59">
        <v>34.299999999999997</v>
      </c>
      <c r="L14" s="59">
        <v>59.6</v>
      </c>
      <c r="M14" s="61" t="s">
        <v>13</v>
      </c>
      <c r="N14" s="60">
        <v>110</v>
      </c>
      <c r="O14" s="60">
        <v>35</v>
      </c>
      <c r="P14" s="60" t="s">
        <v>16</v>
      </c>
      <c r="Q14" s="63">
        <v>2392.5239999999999</v>
      </c>
      <c r="R14" s="62">
        <f t="shared" si="3"/>
        <v>1595.0159999999998</v>
      </c>
      <c r="S14" s="94">
        <f t="shared" si="1"/>
        <v>17.545176000000001</v>
      </c>
      <c r="T14" s="97">
        <f t="shared" si="2"/>
        <v>1.5474845232000001</v>
      </c>
      <c r="U14" s="97">
        <v>1.1499999999999999</v>
      </c>
      <c r="V14" s="97">
        <f t="shared" si="5"/>
        <v>6.5545082021405756</v>
      </c>
    </row>
    <row r="15" spans="1:22" x14ac:dyDescent="0.25">
      <c r="A15" s="66">
        <v>3.13</v>
      </c>
      <c r="B15" s="59">
        <v>44</v>
      </c>
      <c r="C15" s="58">
        <v>3.93</v>
      </c>
      <c r="D15" s="60">
        <v>4</v>
      </c>
      <c r="E15" s="60">
        <v>0.92</v>
      </c>
      <c r="F15" s="59">
        <v>7.4</v>
      </c>
      <c r="G15" s="59">
        <v>26.6</v>
      </c>
      <c r="H15" s="60">
        <v>26.1</v>
      </c>
      <c r="I15" s="59">
        <f t="shared" si="4"/>
        <v>39.9</v>
      </c>
      <c r="J15" s="59">
        <f t="shared" si="0"/>
        <v>52.7</v>
      </c>
      <c r="K15" s="59">
        <v>32.799999999999997</v>
      </c>
      <c r="L15" s="59">
        <v>59.4</v>
      </c>
      <c r="M15" s="61" t="s">
        <v>25</v>
      </c>
      <c r="N15" s="60">
        <v>110</v>
      </c>
      <c r="O15" s="60">
        <v>35</v>
      </c>
      <c r="P15" s="60" t="s">
        <v>16</v>
      </c>
      <c r="Q15" s="63">
        <v>2392.5239999999999</v>
      </c>
      <c r="R15" s="62">
        <f t="shared" si="3"/>
        <v>1595.0159999999998</v>
      </c>
      <c r="S15" s="94">
        <f t="shared" si="1"/>
        <v>14.674147199999998</v>
      </c>
      <c r="T15" s="97">
        <f t="shared" si="2"/>
        <v>0.57669398496000002</v>
      </c>
      <c r="U15" s="97">
        <v>-0.68</v>
      </c>
      <c r="V15" s="97">
        <f t="shared" si="5"/>
        <v>-4.6340001277893696</v>
      </c>
    </row>
    <row r="16" spans="1:22" x14ac:dyDescent="0.25">
      <c r="A16" s="67">
        <v>3.14</v>
      </c>
      <c r="B16" s="68">
        <v>44</v>
      </c>
      <c r="C16" s="69">
        <v>5.05</v>
      </c>
      <c r="D16" s="70">
        <v>4</v>
      </c>
      <c r="E16" s="70">
        <v>0.92</v>
      </c>
      <c r="F16" s="68">
        <v>7.4</v>
      </c>
      <c r="G16" s="68">
        <v>26.6</v>
      </c>
      <c r="H16" s="70">
        <v>26.1</v>
      </c>
      <c r="I16" s="68">
        <f t="shared" si="4"/>
        <v>39.9</v>
      </c>
      <c r="J16" s="68">
        <f t="shared" si="0"/>
        <v>52.7</v>
      </c>
      <c r="K16" s="68">
        <v>32.799999999999997</v>
      </c>
      <c r="L16" s="68">
        <v>59.4</v>
      </c>
      <c r="M16" s="71" t="s">
        <v>25</v>
      </c>
      <c r="N16" s="70">
        <v>110</v>
      </c>
      <c r="O16" s="70">
        <v>35</v>
      </c>
      <c r="P16" s="70" t="s">
        <v>16</v>
      </c>
      <c r="Q16" s="89">
        <v>2392.5239999999999</v>
      </c>
      <c r="R16" s="73">
        <f t="shared" si="3"/>
        <v>1595.0159999999998</v>
      </c>
      <c r="S16" s="95">
        <f t="shared" si="1"/>
        <v>14.674147199999998</v>
      </c>
      <c r="T16" s="98">
        <f t="shared" si="2"/>
        <v>0.74104443359999994</v>
      </c>
      <c r="U16" s="98">
        <v>-0.68</v>
      </c>
      <c r="V16" s="98">
        <f t="shared" si="5"/>
        <v>-4.6340001277893696</v>
      </c>
    </row>
    <row r="17" spans="1:22" x14ac:dyDescent="0.25">
      <c r="A17" s="66">
        <v>3.15</v>
      </c>
      <c r="B17" s="59">
        <v>38</v>
      </c>
      <c r="C17" s="58">
        <v>-5</v>
      </c>
      <c r="D17" s="60">
        <v>2</v>
      </c>
      <c r="E17" s="60">
        <v>1.08</v>
      </c>
      <c r="F17" s="59">
        <v>4.34</v>
      </c>
      <c r="G17" s="59">
        <v>21.55</v>
      </c>
      <c r="H17" s="60">
        <v>21.9</v>
      </c>
      <c r="I17" s="59">
        <f t="shared" si="4"/>
        <v>52.21</v>
      </c>
      <c r="J17" s="59">
        <f t="shared" si="0"/>
        <v>43.45</v>
      </c>
      <c r="K17" s="59">
        <v>29</v>
      </c>
      <c r="L17" s="59">
        <v>50.6</v>
      </c>
      <c r="M17" s="61" t="s">
        <v>15</v>
      </c>
      <c r="N17" s="60">
        <v>98</v>
      </c>
      <c r="O17" s="60">
        <v>35</v>
      </c>
      <c r="P17" s="60" t="s">
        <v>12</v>
      </c>
      <c r="Q17" s="63">
        <v>11426.67</v>
      </c>
      <c r="R17" s="62">
        <f t="shared" si="3"/>
        <v>7617.78</v>
      </c>
      <c r="S17" s="94">
        <f t="shared" si="1"/>
        <v>82.272024000000002</v>
      </c>
      <c r="T17" s="97">
        <f t="shared" si="2"/>
        <v>-4.1136011999999997</v>
      </c>
      <c r="U17" s="97">
        <v>12.29</v>
      </c>
      <c r="V17" s="97">
        <f t="shared" si="5"/>
        <v>14.938249240106211</v>
      </c>
    </row>
    <row r="18" spans="1:22" x14ac:dyDescent="0.25">
      <c r="A18" s="66">
        <v>3.16</v>
      </c>
      <c r="B18" s="59">
        <v>38</v>
      </c>
      <c r="C18" s="58">
        <v>6</v>
      </c>
      <c r="D18" s="60">
        <v>2</v>
      </c>
      <c r="E18" s="60">
        <v>1.08</v>
      </c>
      <c r="F18" s="59">
        <v>4.34</v>
      </c>
      <c r="G18" s="59">
        <v>21.55</v>
      </c>
      <c r="H18" s="60">
        <v>21.9</v>
      </c>
      <c r="I18" s="59">
        <f t="shared" si="4"/>
        <v>52.21</v>
      </c>
      <c r="J18" s="59">
        <f t="shared" si="0"/>
        <v>43.45</v>
      </c>
      <c r="K18" s="59">
        <v>29</v>
      </c>
      <c r="L18" s="59">
        <v>50.6</v>
      </c>
      <c r="M18" s="61" t="s">
        <v>15</v>
      </c>
      <c r="N18" s="60">
        <v>98</v>
      </c>
      <c r="O18" s="60">
        <v>35</v>
      </c>
      <c r="P18" s="60" t="s">
        <v>12</v>
      </c>
      <c r="Q18" s="63">
        <v>11426.67</v>
      </c>
      <c r="R18" s="62">
        <f t="shared" si="3"/>
        <v>7617.78</v>
      </c>
      <c r="S18" s="94">
        <f t="shared" si="1"/>
        <v>82.272024000000002</v>
      </c>
      <c r="T18" s="97">
        <f t="shared" si="2"/>
        <v>4.9363214400000004</v>
      </c>
      <c r="U18" s="97">
        <v>12.29</v>
      </c>
      <c r="V18" s="97">
        <f t="shared" ref="V18:V48" si="6">U18/S18*100</f>
        <v>14.938249240106211</v>
      </c>
    </row>
    <row r="19" spans="1:22" x14ac:dyDescent="0.25">
      <c r="A19" s="66">
        <v>3.17</v>
      </c>
      <c r="B19" s="59">
        <v>38</v>
      </c>
      <c r="C19" s="58">
        <v>11</v>
      </c>
      <c r="D19" s="60">
        <v>2</v>
      </c>
      <c r="E19" s="60">
        <v>1.08</v>
      </c>
      <c r="F19" s="59">
        <v>4.34</v>
      </c>
      <c r="G19" s="59">
        <v>21.55</v>
      </c>
      <c r="H19" s="60">
        <v>21.9</v>
      </c>
      <c r="I19" s="59">
        <f t="shared" si="4"/>
        <v>52.21</v>
      </c>
      <c r="J19" s="59">
        <f t="shared" si="0"/>
        <v>43.45</v>
      </c>
      <c r="K19" s="59">
        <v>29</v>
      </c>
      <c r="L19" s="59">
        <v>50.6</v>
      </c>
      <c r="M19" s="61" t="s">
        <v>15</v>
      </c>
      <c r="N19" s="60">
        <v>98</v>
      </c>
      <c r="O19" s="60">
        <v>35</v>
      </c>
      <c r="P19" s="60" t="s">
        <v>12</v>
      </c>
      <c r="Q19" s="63">
        <v>11426.67</v>
      </c>
      <c r="R19" s="62">
        <f t="shared" si="3"/>
        <v>7617.78</v>
      </c>
      <c r="S19" s="94">
        <f t="shared" si="1"/>
        <v>82.272024000000002</v>
      </c>
      <c r="T19" s="97">
        <f t="shared" si="2"/>
        <v>9.0499226400000001</v>
      </c>
      <c r="U19" s="97">
        <v>12.29</v>
      </c>
      <c r="V19" s="97">
        <f t="shared" si="6"/>
        <v>14.938249240106211</v>
      </c>
    </row>
    <row r="20" spans="1:22" x14ac:dyDescent="0.25">
      <c r="A20" s="66">
        <v>3.18</v>
      </c>
      <c r="B20" s="59">
        <v>38</v>
      </c>
      <c r="C20" s="58">
        <v>8</v>
      </c>
      <c r="D20" s="60">
        <v>2</v>
      </c>
      <c r="E20" s="60">
        <v>1.08</v>
      </c>
      <c r="F20" s="59">
        <v>4.34</v>
      </c>
      <c r="G20" s="59">
        <v>21.55</v>
      </c>
      <c r="H20" s="60">
        <v>21.9</v>
      </c>
      <c r="I20" s="59">
        <f t="shared" si="4"/>
        <v>52.21</v>
      </c>
      <c r="J20" s="59">
        <f t="shared" si="0"/>
        <v>43.45</v>
      </c>
      <c r="K20" s="59">
        <v>29</v>
      </c>
      <c r="L20" s="59">
        <v>50.6</v>
      </c>
      <c r="M20" s="61" t="s">
        <v>15</v>
      </c>
      <c r="N20" s="60">
        <v>98</v>
      </c>
      <c r="O20" s="60">
        <v>35</v>
      </c>
      <c r="P20" s="60" t="s">
        <v>12</v>
      </c>
      <c r="Q20" s="63">
        <v>11426.67</v>
      </c>
      <c r="R20" s="62">
        <f t="shared" si="3"/>
        <v>7617.78</v>
      </c>
      <c r="S20" s="94">
        <f t="shared" si="1"/>
        <v>82.272024000000002</v>
      </c>
      <c r="T20" s="97">
        <f t="shared" si="2"/>
        <v>6.5817619199999999</v>
      </c>
      <c r="U20" s="97">
        <v>12.29</v>
      </c>
      <c r="V20" s="97">
        <f t="shared" si="6"/>
        <v>14.938249240106211</v>
      </c>
    </row>
    <row r="21" spans="1:22" x14ac:dyDescent="0.25">
      <c r="A21" s="66">
        <v>3.19</v>
      </c>
      <c r="B21" s="59">
        <v>38</v>
      </c>
      <c r="C21" s="58">
        <v>16</v>
      </c>
      <c r="D21" s="60">
        <v>2</v>
      </c>
      <c r="E21" s="60">
        <v>1.08</v>
      </c>
      <c r="F21" s="59">
        <v>4.34</v>
      </c>
      <c r="G21" s="59">
        <v>21.55</v>
      </c>
      <c r="H21" s="60">
        <v>21.9</v>
      </c>
      <c r="I21" s="59">
        <f t="shared" si="4"/>
        <v>52.21</v>
      </c>
      <c r="J21" s="59">
        <f t="shared" si="0"/>
        <v>43.45</v>
      </c>
      <c r="K21" s="59">
        <v>29</v>
      </c>
      <c r="L21" s="59">
        <v>50.6</v>
      </c>
      <c r="M21" s="61" t="s">
        <v>15</v>
      </c>
      <c r="N21" s="60">
        <v>98</v>
      </c>
      <c r="O21" s="60">
        <v>35</v>
      </c>
      <c r="P21" s="60" t="s">
        <v>12</v>
      </c>
      <c r="Q21" s="63">
        <v>11426.67</v>
      </c>
      <c r="R21" s="62">
        <f t="shared" si="3"/>
        <v>7617.78</v>
      </c>
      <c r="S21" s="94">
        <f t="shared" si="1"/>
        <v>82.272024000000002</v>
      </c>
      <c r="T21" s="97">
        <f t="shared" si="2"/>
        <v>13.16352384</v>
      </c>
      <c r="U21" s="97">
        <v>12.29</v>
      </c>
      <c r="V21" s="97">
        <f t="shared" si="6"/>
        <v>14.938249240106211</v>
      </c>
    </row>
    <row r="22" spans="1:22" x14ac:dyDescent="0.25">
      <c r="A22" s="66">
        <v>3.2</v>
      </c>
      <c r="B22" s="59">
        <v>38</v>
      </c>
      <c r="C22" s="58">
        <v>18</v>
      </c>
      <c r="D22" s="60">
        <v>2</v>
      </c>
      <c r="E22" s="60">
        <v>1.08</v>
      </c>
      <c r="F22" s="59">
        <v>4.34</v>
      </c>
      <c r="G22" s="59">
        <v>21.55</v>
      </c>
      <c r="H22" s="60">
        <v>21.9</v>
      </c>
      <c r="I22" s="59">
        <f t="shared" si="4"/>
        <v>52.21</v>
      </c>
      <c r="J22" s="59">
        <f t="shared" si="0"/>
        <v>43.45</v>
      </c>
      <c r="K22" s="59">
        <v>29</v>
      </c>
      <c r="L22" s="59">
        <v>50.6</v>
      </c>
      <c r="M22" s="61" t="s">
        <v>15</v>
      </c>
      <c r="N22" s="60">
        <v>98</v>
      </c>
      <c r="O22" s="60">
        <v>35</v>
      </c>
      <c r="P22" s="60" t="s">
        <v>12</v>
      </c>
      <c r="Q22" s="63">
        <v>11426.67</v>
      </c>
      <c r="R22" s="62">
        <f t="shared" si="3"/>
        <v>7617.78</v>
      </c>
      <c r="S22" s="94">
        <f t="shared" si="1"/>
        <v>82.272024000000002</v>
      </c>
      <c r="T22" s="97">
        <f t="shared" si="2"/>
        <v>14.808964319999999</v>
      </c>
      <c r="U22" s="97">
        <v>12.29</v>
      </c>
      <c r="V22" s="97">
        <f t="shared" si="6"/>
        <v>14.938249240106211</v>
      </c>
    </row>
    <row r="23" spans="1:22" x14ac:dyDescent="0.25">
      <c r="A23" s="66">
        <v>3.21</v>
      </c>
      <c r="B23" s="59">
        <v>28</v>
      </c>
      <c r="C23" s="58">
        <v>12</v>
      </c>
      <c r="D23" s="60">
        <v>2</v>
      </c>
      <c r="E23" s="58">
        <v>1.5</v>
      </c>
      <c r="F23" s="59">
        <v>18.88</v>
      </c>
      <c r="G23" s="59">
        <v>6.9</v>
      </c>
      <c r="H23" s="60">
        <v>39.799999999999997</v>
      </c>
      <c r="I23" s="59">
        <f t="shared" si="4"/>
        <v>34.42</v>
      </c>
      <c r="J23" s="59">
        <f t="shared" si="0"/>
        <v>46.699999999999996</v>
      </c>
      <c r="K23" s="59">
        <v>58.3</v>
      </c>
      <c r="L23" s="59">
        <v>65.2</v>
      </c>
      <c r="M23" s="61" t="s">
        <v>22</v>
      </c>
      <c r="N23" s="60">
        <v>98</v>
      </c>
      <c r="O23" s="60">
        <v>35</v>
      </c>
      <c r="P23" s="60" t="s">
        <v>12</v>
      </c>
      <c r="Q23" s="63">
        <v>11426.67</v>
      </c>
      <c r="R23" s="62">
        <f t="shared" si="3"/>
        <v>7617.78</v>
      </c>
      <c r="S23" s="94">
        <f t="shared" si="1"/>
        <v>114.26669999999999</v>
      </c>
      <c r="T23" s="97">
        <f t="shared" si="2"/>
        <v>13.712003999999997</v>
      </c>
      <c r="U23" s="97">
        <v>19.399999999999999</v>
      </c>
      <c r="V23" s="97">
        <f t="shared" si="6"/>
        <v>16.977824685582064</v>
      </c>
    </row>
    <row r="24" spans="1:22" x14ac:dyDescent="0.25">
      <c r="A24" s="66">
        <v>3.22</v>
      </c>
      <c r="B24" s="59">
        <v>28</v>
      </c>
      <c r="C24" s="58">
        <v>9</v>
      </c>
      <c r="D24" s="60">
        <v>2</v>
      </c>
      <c r="E24" s="58">
        <v>1.5</v>
      </c>
      <c r="F24" s="59">
        <v>18.88</v>
      </c>
      <c r="G24" s="59">
        <v>6.9</v>
      </c>
      <c r="H24" s="60">
        <v>39.799999999999997</v>
      </c>
      <c r="I24" s="59">
        <f t="shared" si="4"/>
        <v>34.42</v>
      </c>
      <c r="J24" s="59">
        <f t="shared" si="0"/>
        <v>46.699999999999996</v>
      </c>
      <c r="K24" s="59">
        <v>58.3</v>
      </c>
      <c r="L24" s="59">
        <v>65.2</v>
      </c>
      <c r="M24" s="61" t="s">
        <v>22</v>
      </c>
      <c r="N24" s="60">
        <v>98</v>
      </c>
      <c r="O24" s="60">
        <v>35</v>
      </c>
      <c r="P24" s="60" t="s">
        <v>12</v>
      </c>
      <c r="Q24" s="63">
        <v>11426.67</v>
      </c>
      <c r="R24" s="62">
        <f t="shared" si="3"/>
        <v>7617.78</v>
      </c>
      <c r="S24" s="94">
        <f t="shared" si="1"/>
        <v>114.26669999999999</v>
      </c>
      <c r="T24" s="97">
        <f t="shared" si="2"/>
        <v>10.284002999999998</v>
      </c>
      <c r="U24" s="97">
        <v>19.399999999999999</v>
      </c>
      <c r="V24" s="97">
        <f t="shared" si="6"/>
        <v>16.977824685582064</v>
      </c>
    </row>
    <row r="25" spans="1:22" x14ac:dyDescent="0.25">
      <c r="A25" s="66">
        <v>3.23</v>
      </c>
      <c r="B25" s="59">
        <v>28</v>
      </c>
      <c r="C25" s="58">
        <v>1</v>
      </c>
      <c r="D25" s="60">
        <v>2</v>
      </c>
      <c r="E25" s="58">
        <v>1.5</v>
      </c>
      <c r="F25" s="59">
        <v>18.88</v>
      </c>
      <c r="G25" s="59">
        <v>6.9</v>
      </c>
      <c r="H25" s="60">
        <v>39.799999999999997</v>
      </c>
      <c r="I25" s="59">
        <f t="shared" si="4"/>
        <v>34.42</v>
      </c>
      <c r="J25" s="59">
        <f t="shared" si="0"/>
        <v>46.699999999999996</v>
      </c>
      <c r="K25" s="59">
        <v>58.3</v>
      </c>
      <c r="L25" s="59">
        <v>65.2</v>
      </c>
      <c r="M25" s="61" t="s">
        <v>22</v>
      </c>
      <c r="N25" s="60">
        <v>98</v>
      </c>
      <c r="O25" s="60">
        <v>35</v>
      </c>
      <c r="P25" s="60" t="s">
        <v>12</v>
      </c>
      <c r="Q25" s="63">
        <v>11426.67</v>
      </c>
      <c r="R25" s="62">
        <f t="shared" si="3"/>
        <v>7617.78</v>
      </c>
      <c r="S25" s="94">
        <f t="shared" si="1"/>
        <v>114.26669999999999</v>
      </c>
      <c r="T25" s="97">
        <f t="shared" si="2"/>
        <v>1.1426669999999999</v>
      </c>
      <c r="U25" s="97">
        <v>19.399999999999999</v>
      </c>
      <c r="V25" s="97">
        <f t="shared" si="6"/>
        <v>16.977824685582064</v>
      </c>
    </row>
    <row r="26" spans="1:22" x14ac:dyDescent="0.25">
      <c r="A26" s="66">
        <v>3.24</v>
      </c>
      <c r="B26" s="59">
        <v>28</v>
      </c>
      <c r="C26" s="58">
        <v>3</v>
      </c>
      <c r="D26" s="60">
        <v>2</v>
      </c>
      <c r="E26" s="58">
        <v>1.5</v>
      </c>
      <c r="F26" s="59">
        <v>18.88</v>
      </c>
      <c r="G26" s="59">
        <v>6.9</v>
      </c>
      <c r="H26" s="60">
        <v>39.799999999999997</v>
      </c>
      <c r="I26" s="59">
        <f t="shared" si="4"/>
        <v>34.42</v>
      </c>
      <c r="J26" s="59">
        <f t="shared" si="0"/>
        <v>46.699999999999996</v>
      </c>
      <c r="K26" s="59">
        <v>58.3</v>
      </c>
      <c r="L26" s="59">
        <v>65.2</v>
      </c>
      <c r="M26" s="61" t="s">
        <v>22</v>
      </c>
      <c r="N26" s="60">
        <v>98</v>
      </c>
      <c r="O26" s="60">
        <v>35</v>
      </c>
      <c r="P26" s="60" t="s">
        <v>12</v>
      </c>
      <c r="Q26" s="63">
        <v>11426.67</v>
      </c>
      <c r="R26" s="62">
        <f t="shared" si="3"/>
        <v>7617.78</v>
      </c>
      <c r="S26" s="94">
        <f t="shared" si="1"/>
        <v>114.26669999999999</v>
      </c>
      <c r="T26" s="97">
        <f t="shared" si="2"/>
        <v>3.4280009999999992</v>
      </c>
      <c r="U26" s="97">
        <v>19.399999999999999</v>
      </c>
      <c r="V26" s="97">
        <f t="shared" si="6"/>
        <v>16.977824685582064</v>
      </c>
    </row>
    <row r="27" spans="1:22" x14ac:dyDescent="0.25">
      <c r="A27" s="66">
        <v>3.25</v>
      </c>
      <c r="B27" s="59">
        <v>28</v>
      </c>
      <c r="C27" s="58">
        <v>8</v>
      </c>
      <c r="D27" s="60">
        <v>2</v>
      </c>
      <c r="E27" s="58">
        <v>1.5</v>
      </c>
      <c r="F27" s="59">
        <v>18.88</v>
      </c>
      <c r="G27" s="59">
        <v>6.9</v>
      </c>
      <c r="H27" s="60">
        <v>39.799999999999997</v>
      </c>
      <c r="I27" s="59">
        <f t="shared" si="4"/>
        <v>34.42</v>
      </c>
      <c r="J27" s="59">
        <f t="shared" si="0"/>
        <v>46.699999999999996</v>
      </c>
      <c r="K27" s="59">
        <v>58.3</v>
      </c>
      <c r="L27" s="59">
        <v>65.2</v>
      </c>
      <c r="M27" s="61" t="s">
        <v>22</v>
      </c>
      <c r="N27" s="60">
        <v>98</v>
      </c>
      <c r="O27" s="60">
        <v>35</v>
      </c>
      <c r="P27" s="60" t="s">
        <v>12</v>
      </c>
      <c r="Q27" s="63">
        <v>11426.67</v>
      </c>
      <c r="R27" s="62">
        <f t="shared" si="3"/>
        <v>7617.78</v>
      </c>
      <c r="S27" s="94">
        <f t="shared" si="1"/>
        <v>114.26669999999999</v>
      </c>
      <c r="T27" s="97">
        <f t="shared" si="2"/>
        <v>9.141335999999999</v>
      </c>
      <c r="U27" s="97">
        <v>19.399999999999999</v>
      </c>
      <c r="V27" s="97">
        <f t="shared" si="6"/>
        <v>16.977824685582064</v>
      </c>
    </row>
    <row r="28" spans="1:22" x14ac:dyDescent="0.25">
      <c r="A28" s="66">
        <v>3.26</v>
      </c>
      <c r="B28" s="59">
        <v>28</v>
      </c>
      <c r="C28" s="58">
        <v>15</v>
      </c>
      <c r="D28" s="60">
        <v>2</v>
      </c>
      <c r="E28" s="58">
        <v>1.5</v>
      </c>
      <c r="F28" s="59">
        <v>18.88</v>
      </c>
      <c r="G28" s="59">
        <v>6.9</v>
      </c>
      <c r="H28" s="60">
        <v>39.799999999999997</v>
      </c>
      <c r="I28" s="59">
        <f t="shared" si="4"/>
        <v>34.42</v>
      </c>
      <c r="J28" s="59">
        <f t="shared" si="0"/>
        <v>46.699999999999996</v>
      </c>
      <c r="K28" s="59">
        <v>58.3</v>
      </c>
      <c r="L28" s="59">
        <v>65.2</v>
      </c>
      <c r="M28" s="61" t="s">
        <v>22</v>
      </c>
      <c r="N28" s="60">
        <v>98</v>
      </c>
      <c r="O28" s="60">
        <v>35</v>
      </c>
      <c r="P28" s="60" t="s">
        <v>12</v>
      </c>
      <c r="Q28" s="63">
        <v>11426.67</v>
      </c>
      <c r="R28" s="62">
        <f t="shared" si="3"/>
        <v>7617.78</v>
      </c>
      <c r="S28" s="94">
        <f t="shared" si="1"/>
        <v>114.26669999999999</v>
      </c>
      <c r="T28" s="97">
        <f t="shared" si="2"/>
        <v>17.140004999999999</v>
      </c>
      <c r="U28" s="97">
        <v>19.399999999999999</v>
      </c>
      <c r="V28" s="97">
        <f t="shared" si="6"/>
        <v>16.977824685582064</v>
      </c>
    </row>
    <row r="29" spans="1:22" x14ac:dyDescent="0.25">
      <c r="A29" s="66">
        <v>3.27</v>
      </c>
      <c r="B29" s="59">
        <v>20</v>
      </c>
      <c r="C29" s="58">
        <v>24</v>
      </c>
      <c r="D29" s="60">
        <v>2</v>
      </c>
      <c r="E29" s="58">
        <v>2.1</v>
      </c>
      <c r="F29" s="59">
        <v>5.56</v>
      </c>
      <c r="G29" s="59">
        <v>23.4</v>
      </c>
      <c r="H29" s="60">
        <v>24.4</v>
      </c>
      <c r="I29" s="59">
        <f t="shared" si="4"/>
        <v>46.64</v>
      </c>
      <c r="J29" s="59">
        <f t="shared" si="0"/>
        <v>47.8</v>
      </c>
      <c r="K29" s="59">
        <v>33.200000000000003</v>
      </c>
      <c r="L29" s="59">
        <v>56.8</v>
      </c>
      <c r="M29" s="61" t="s">
        <v>23</v>
      </c>
      <c r="N29" s="60">
        <v>98</v>
      </c>
      <c r="O29" s="60">
        <v>35</v>
      </c>
      <c r="P29" s="60" t="s">
        <v>12</v>
      </c>
      <c r="Q29" s="63">
        <v>11426.67</v>
      </c>
      <c r="R29" s="62">
        <f t="shared" si="3"/>
        <v>7617.78</v>
      </c>
      <c r="S29" s="94">
        <f t="shared" si="1"/>
        <v>159.97337999999999</v>
      </c>
      <c r="T29" s="97">
        <f t="shared" si="2"/>
        <v>38.393611199999995</v>
      </c>
      <c r="U29" s="97">
        <v>61.62</v>
      </c>
      <c r="V29" s="97">
        <f t="shared" si="6"/>
        <v>38.518908583415566</v>
      </c>
    </row>
    <row r="30" spans="1:22" x14ac:dyDescent="0.25">
      <c r="A30" s="66">
        <v>3.28</v>
      </c>
      <c r="B30" s="59">
        <v>20</v>
      </c>
      <c r="C30" s="58">
        <v>32</v>
      </c>
      <c r="D30" s="60">
        <v>2</v>
      </c>
      <c r="E30" s="58">
        <v>2.1</v>
      </c>
      <c r="F30" s="59">
        <v>5.56</v>
      </c>
      <c r="G30" s="59">
        <v>23.4</v>
      </c>
      <c r="H30" s="60">
        <v>24.4</v>
      </c>
      <c r="I30" s="59">
        <f t="shared" si="4"/>
        <v>46.64</v>
      </c>
      <c r="J30" s="59">
        <f t="shared" si="0"/>
        <v>47.8</v>
      </c>
      <c r="K30" s="59">
        <v>33.200000000000003</v>
      </c>
      <c r="L30" s="59">
        <v>56.8</v>
      </c>
      <c r="M30" s="61" t="s">
        <v>23</v>
      </c>
      <c r="N30" s="60">
        <v>98</v>
      </c>
      <c r="O30" s="60">
        <v>35</v>
      </c>
      <c r="P30" s="60" t="s">
        <v>12</v>
      </c>
      <c r="Q30" s="63">
        <v>11426.67</v>
      </c>
      <c r="R30" s="62">
        <f t="shared" si="3"/>
        <v>7617.78</v>
      </c>
      <c r="S30" s="94">
        <f t="shared" si="1"/>
        <v>159.97337999999999</v>
      </c>
      <c r="T30" s="97">
        <f t="shared" si="2"/>
        <v>51.191481599999996</v>
      </c>
      <c r="U30" s="97">
        <v>61.62</v>
      </c>
      <c r="V30" s="97">
        <f t="shared" si="6"/>
        <v>38.518908583415566</v>
      </c>
    </row>
    <row r="31" spans="1:22" x14ac:dyDescent="0.25">
      <c r="A31" s="66">
        <v>3.29</v>
      </c>
      <c r="B31" s="59">
        <v>20</v>
      </c>
      <c r="C31" s="58">
        <v>31</v>
      </c>
      <c r="D31" s="60">
        <v>2</v>
      </c>
      <c r="E31" s="58">
        <v>2.1</v>
      </c>
      <c r="F31" s="59">
        <v>5.56</v>
      </c>
      <c r="G31" s="59">
        <v>23.4</v>
      </c>
      <c r="H31" s="60">
        <v>24.4</v>
      </c>
      <c r="I31" s="59">
        <f t="shared" si="4"/>
        <v>46.64</v>
      </c>
      <c r="J31" s="59">
        <f t="shared" si="0"/>
        <v>47.8</v>
      </c>
      <c r="K31" s="59">
        <v>33.200000000000003</v>
      </c>
      <c r="L31" s="59">
        <v>56.8</v>
      </c>
      <c r="M31" s="61" t="s">
        <v>23</v>
      </c>
      <c r="N31" s="60">
        <v>98</v>
      </c>
      <c r="O31" s="60">
        <v>35</v>
      </c>
      <c r="P31" s="60" t="s">
        <v>12</v>
      </c>
      <c r="Q31" s="63">
        <v>11426.67</v>
      </c>
      <c r="R31" s="62">
        <f t="shared" si="3"/>
        <v>7617.78</v>
      </c>
      <c r="S31" s="94">
        <f t="shared" si="1"/>
        <v>159.97337999999999</v>
      </c>
      <c r="T31" s="97">
        <f t="shared" si="2"/>
        <v>49.591747799999993</v>
      </c>
      <c r="U31" s="97">
        <v>61.62</v>
      </c>
      <c r="V31" s="97">
        <f t="shared" si="6"/>
        <v>38.518908583415566</v>
      </c>
    </row>
    <row r="32" spans="1:22" x14ac:dyDescent="0.25">
      <c r="A32" s="66">
        <v>3.3</v>
      </c>
      <c r="B32" s="59">
        <v>20</v>
      </c>
      <c r="C32" s="58">
        <v>28</v>
      </c>
      <c r="D32" s="60">
        <v>2</v>
      </c>
      <c r="E32" s="58">
        <v>2.1</v>
      </c>
      <c r="F32" s="59">
        <v>5.56</v>
      </c>
      <c r="G32" s="59">
        <v>23.4</v>
      </c>
      <c r="H32" s="60">
        <v>24.4</v>
      </c>
      <c r="I32" s="59">
        <f t="shared" si="4"/>
        <v>46.64</v>
      </c>
      <c r="J32" s="59">
        <f t="shared" si="0"/>
        <v>47.8</v>
      </c>
      <c r="K32" s="59">
        <v>33.200000000000003</v>
      </c>
      <c r="L32" s="59">
        <v>56.8</v>
      </c>
      <c r="M32" s="61" t="s">
        <v>23</v>
      </c>
      <c r="N32" s="60">
        <v>98</v>
      </c>
      <c r="O32" s="60">
        <v>35</v>
      </c>
      <c r="P32" s="60" t="s">
        <v>12</v>
      </c>
      <c r="Q32" s="63">
        <v>11426.67</v>
      </c>
      <c r="R32" s="62">
        <f t="shared" si="3"/>
        <v>7617.78</v>
      </c>
      <c r="S32" s="94">
        <f t="shared" si="1"/>
        <v>159.97337999999999</v>
      </c>
      <c r="T32" s="97">
        <f t="shared" si="2"/>
        <v>44.792546399999999</v>
      </c>
      <c r="U32" s="97">
        <v>61.62</v>
      </c>
      <c r="V32" s="97">
        <f t="shared" si="6"/>
        <v>38.518908583415566</v>
      </c>
    </row>
    <row r="33" spans="1:22" x14ac:dyDescent="0.25">
      <c r="A33" s="66">
        <v>3.31</v>
      </c>
      <c r="B33" s="59">
        <v>20</v>
      </c>
      <c r="C33" s="58">
        <v>35</v>
      </c>
      <c r="D33" s="60">
        <v>2</v>
      </c>
      <c r="E33" s="58">
        <v>2.1</v>
      </c>
      <c r="F33" s="59">
        <v>5.56</v>
      </c>
      <c r="G33" s="59">
        <v>23.4</v>
      </c>
      <c r="H33" s="60">
        <v>24.4</v>
      </c>
      <c r="I33" s="59">
        <f t="shared" si="4"/>
        <v>46.64</v>
      </c>
      <c r="J33" s="59">
        <f t="shared" si="0"/>
        <v>47.8</v>
      </c>
      <c r="K33" s="59">
        <v>33.200000000000003</v>
      </c>
      <c r="L33" s="59">
        <v>56.8</v>
      </c>
      <c r="M33" s="61" t="s">
        <v>23</v>
      </c>
      <c r="N33" s="60">
        <v>98</v>
      </c>
      <c r="O33" s="60">
        <v>35</v>
      </c>
      <c r="P33" s="60" t="s">
        <v>12</v>
      </c>
      <c r="Q33" s="63">
        <v>11426.67</v>
      </c>
      <c r="R33" s="62">
        <f t="shared" si="3"/>
        <v>7617.78</v>
      </c>
      <c r="S33" s="94">
        <f t="shared" si="1"/>
        <v>159.97337999999999</v>
      </c>
      <c r="T33" s="97">
        <f t="shared" si="2"/>
        <v>55.990682999999997</v>
      </c>
      <c r="U33" s="97">
        <v>61.62</v>
      </c>
      <c r="V33" s="97">
        <f t="shared" si="6"/>
        <v>38.518908583415566</v>
      </c>
    </row>
    <row r="34" spans="1:22" x14ac:dyDescent="0.25">
      <c r="A34" s="66">
        <v>3.32</v>
      </c>
      <c r="B34" s="59">
        <v>20</v>
      </c>
      <c r="C34" s="58">
        <v>38</v>
      </c>
      <c r="D34" s="60">
        <v>2</v>
      </c>
      <c r="E34" s="58">
        <v>2.1</v>
      </c>
      <c r="F34" s="59">
        <v>5.56</v>
      </c>
      <c r="G34" s="59">
        <v>23.4</v>
      </c>
      <c r="H34" s="60">
        <v>24.4</v>
      </c>
      <c r="I34" s="59">
        <f t="shared" si="4"/>
        <v>46.64</v>
      </c>
      <c r="J34" s="59">
        <f t="shared" si="0"/>
        <v>47.8</v>
      </c>
      <c r="K34" s="59">
        <v>33.200000000000003</v>
      </c>
      <c r="L34" s="59">
        <v>56.8</v>
      </c>
      <c r="M34" s="61" t="s">
        <v>23</v>
      </c>
      <c r="N34" s="60">
        <v>98</v>
      </c>
      <c r="O34" s="60">
        <v>35</v>
      </c>
      <c r="P34" s="60" t="s">
        <v>12</v>
      </c>
      <c r="Q34" s="63">
        <v>11426.67</v>
      </c>
      <c r="R34" s="62">
        <f t="shared" si="3"/>
        <v>7617.78</v>
      </c>
      <c r="S34" s="94">
        <f t="shared" si="1"/>
        <v>159.97337999999999</v>
      </c>
      <c r="T34" s="97">
        <f t="shared" si="2"/>
        <v>60.789884399999998</v>
      </c>
      <c r="U34" s="97">
        <v>61.62</v>
      </c>
      <c r="V34" s="97">
        <f t="shared" si="6"/>
        <v>38.518908583415566</v>
      </c>
    </row>
    <row r="35" spans="1:22" x14ac:dyDescent="0.25">
      <c r="A35" s="66">
        <v>3.33</v>
      </c>
      <c r="B35" s="59">
        <v>10</v>
      </c>
      <c r="C35" s="58">
        <v>60</v>
      </c>
      <c r="D35" s="60">
        <v>2</v>
      </c>
      <c r="E35" s="60">
        <v>4.3499999999999996</v>
      </c>
      <c r="F35" s="59">
        <v>4.8099999999999996</v>
      </c>
      <c r="G35" s="59">
        <v>8.3000000000000007</v>
      </c>
      <c r="H35" s="60">
        <v>14.1</v>
      </c>
      <c r="I35" s="59">
        <f t="shared" si="4"/>
        <v>72.789999999999992</v>
      </c>
      <c r="J35" s="59">
        <f t="shared" si="0"/>
        <v>22.4</v>
      </c>
      <c r="K35" s="59">
        <v>20.100000000000001</v>
      </c>
      <c r="L35" s="59">
        <v>28.4</v>
      </c>
      <c r="M35" s="61" t="s">
        <v>26</v>
      </c>
      <c r="N35" s="60">
        <v>98</v>
      </c>
      <c r="O35" s="60">
        <v>35</v>
      </c>
      <c r="P35" s="60" t="s">
        <v>12</v>
      </c>
      <c r="Q35" s="63">
        <v>11426.67</v>
      </c>
      <c r="R35" s="62">
        <f t="shared" si="3"/>
        <v>7617.78</v>
      </c>
      <c r="S35" s="94">
        <f t="shared" ref="S35:S66" si="7">(E35/100)*R35</f>
        <v>331.37342999999998</v>
      </c>
      <c r="T35" s="97">
        <f t="shared" ref="T35:T66" si="8">S35*C35/100</f>
        <v>198.82405800000001</v>
      </c>
      <c r="U35" s="97">
        <v>188.11</v>
      </c>
      <c r="V35" s="97">
        <f t="shared" si="6"/>
        <v>56.766772157924684</v>
      </c>
    </row>
    <row r="36" spans="1:22" x14ac:dyDescent="0.25">
      <c r="A36" s="66">
        <v>3.34</v>
      </c>
      <c r="B36" s="59">
        <v>10</v>
      </c>
      <c r="C36" s="58">
        <v>57</v>
      </c>
      <c r="D36" s="60">
        <v>2</v>
      </c>
      <c r="E36" s="60">
        <v>4.3499999999999996</v>
      </c>
      <c r="F36" s="59">
        <v>4.8099999999999996</v>
      </c>
      <c r="G36" s="59">
        <v>8.3000000000000007</v>
      </c>
      <c r="H36" s="60">
        <v>14.1</v>
      </c>
      <c r="I36" s="59">
        <f t="shared" si="4"/>
        <v>72.789999999999992</v>
      </c>
      <c r="J36" s="59">
        <f t="shared" si="0"/>
        <v>22.4</v>
      </c>
      <c r="K36" s="59">
        <v>20.100000000000001</v>
      </c>
      <c r="L36" s="59">
        <v>28.4</v>
      </c>
      <c r="M36" s="61" t="s">
        <v>26</v>
      </c>
      <c r="N36" s="60">
        <v>98</v>
      </c>
      <c r="O36" s="60">
        <v>35</v>
      </c>
      <c r="P36" s="60" t="s">
        <v>12</v>
      </c>
      <c r="Q36" s="63">
        <v>11426.67</v>
      </c>
      <c r="R36" s="62">
        <f t="shared" si="3"/>
        <v>7617.78</v>
      </c>
      <c r="S36" s="94">
        <f t="shared" si="7"/>
        <v>331.37342999999998</v>
      </c>
      <c r="T36" s="97">
        <f t="shared" si="8"/>
        <v>188.88285509999997</v>
      </c>
      <c r="U36" s="97">
        <v>188.11</v>
      </c>
      <c r="V36" s="97">
        <f t="shared" si="6"/>
        <v>56.766772157924684</v>
      </c>
    </row>
    <row r="37" spans="1:22" x14ac:dyDescent="0.25">
      <c r="A37" s="66">
        <v>3.35</v>
      </c>
      <c r="B37" s="59">
        <v>10</v>
      </c>
      <c r="C37" s="58">
        <v>61.8</v>
      </c>
      <c r="D37" s="60">
        <v>2</v>
      </c>
      <c r="E37" s="60">
        <v>4.3499999999999996</v>
      </c>
      <c r="F37" s="59">
        <v>4.8099999999999996</v>
      </c>
      <c r="G37" s="59">
        <v>8.3000000000000007</v>
      </c>
      <c r="H37" s="60">
        <v>14.1</v>
      </c>
      <c r="I37" s="59">
        <f t="shared" si="4"/>
        <v>72.789999999999992</v>
      </c>
      <c r="J37" s="59">
        <f t="shared" si="0"/>
        <v>22.4</v>
      </c>
      <c r="K37" s="59">
        <v>20.100000000000001</v>
      </c>
      <c r="L37" s="59">
        <v>28.4</v>
      </c>
      <c r="M37" s="61" t="s">
        <v>26</v>
      </c>
      <c r="N37" s="60">
        <v>98</v>
      </c>
      <c r="O37" s="60">
        <v>35</v>
      </c>
      <c r="P37" s="60" t="s">
        <v>12</v>
      </c>
      <c r="Q37" s="63">
        <v>11426.67</v>
      </c>
      <c r="R37" s="62">
        <f t="shared" si="3"/>
        <v>7617.78</v>
      </c>
      <c r="S37" s="94">
        <f t="shared" si="7"/>
        <v>331.37342999999998</v>
      </c>
      <c r="T37" s="97">
        <f t="shared" si="8"/>
        <v>204.78877974</v>
      </c>
      <c r="U37" s="97">
        <v>188.11</v>
      </c>
      <c r="V37" s="97">
        <f t="shared" si="6"/>
        <v>56.766772157924684</v>
      </c>
    </row>
    <row r="38" spans="1:22" x14ac:dyDescent="0.25">
      <c r="A38" s="66">
        <v>3.36</v>
      </c>
      <c r="B38" s="59">
        <v>10</v>
      </c>
      <c r="C38" s="58">
        <v>59.5</v>
      </c>
      <c r="D38" s="60">
        <v>2</v>
      </c>
      <c r="E38" s="60">
        <v>4.3499999999999996</v>
      </c>
      <c r="F38" s="59">
        <v>4.8099999999999996</v>
      </c>
      <c r="G38" s="59">
        <v>8.3000000000000007</v>
      </c>
      <c r="H38" s="60">
        <v>14.1</v>
      </c>
      <c r="I38" s="59">
        <f t="shared" si="4"/>
        <v>72.789999999999992</v>
      </c>
      <c r="J38" s="59">
        <f t="shared" si="0"/>
        <v>22.4</v>
      </c>
      <c r="K38" s="59">
        <v>20.100000000000001</v>
      </c>
      <c r="L38" s="59">
        <v>28.4</v>
      </c>
      <c r="M38" s="61" t="s">
        <v>26</v>
      </c>
      <c r="N38" s="60">
        <v>98</v>
      </c>
      <c r="O38" s="60">
        <v>35</v>
      </c>
      <c r="P38" s="60" t="s">
        <v>12</v>
      </c>
      <c r="Q38" s="63">
        <v>11426.67</v>
      </c>
      <c r="R38" s="62">
        <f t="shared" si="3"/>
        <v>7617.78</v>
      </c>
      <c r="S38" s="94">
        <f t="shared" si="7"/>
        <v>331.37342999999998</v>
      </c>
      <c r="T38" s="97">
        <f t="shared" si="8"/>
        <v>197.16719085</v>
      </c>
      <c r="U38" s="97">
        <v>188.11</v>
      </c>
      <c r="V38" s="97">
        <f t="shared" si="6"/>
        <v>56.766772157924684</v>
      </c>
    </row>
    <row r="39" spans="1:22" x14ac:dyDescent="0.25">
      <c r="A39" s="66">
        <v>3.37</v>
      </c>
      <c r="B39" s="59">
        <v>10</v>
      </c>
      <c r="C39" s="58">
        <v>52.5</v>
      </c>
      <c r="D39" s="60">
        <v>2</v>
      </c>
      <c r="E39" s="60">
        <v>4.3499999999999996</v>
      </c>
      <c r="F39" s="59">
        <v>4.8099999999999996</v>
      </c>
      <c r="G39" s="59">
        <v>8.3000000000000007</v>
      </c>
      <c r="H39" s="60">
        <v>14.1</v>
      </c>
      <c r="I39" s="59">
        <f t="shared" si="4"/>
        <v>72.789999999999992</v>
      </c>
      <c r="J39" s="59">
        <f t="shared" si="0"/>
        <v>22.4</v>
      </c>
      <c r="K39" s="59">
        <v>20.100000000000001</v>
      </c>
      <c r="L39" s="59">
        <v>28.4</v>
      </c>
      <c r="M39" s="61" t="s">
        <v>26</v>
      </c>
      <c r="N39" s="60">
        <v>98</v>
      </c>
      <c r="O39" s="60">
        <v>35</v>
      </c>
      <c r="P39" s="60" t="s">
        <v>12</v>
      </c>
      <c r="Q39" s="63">
        <v>11426.67</v>
      </c>
      <c r="R39" s="62">
        <f t="shared" si="3"/>
        <v>7617.78</v>
      </c>
      <c r="S39" s="94">
        <f t="shared" si="7"/>
        <v>331.37342999999998</v>
      </c>
      <c r="T39" s="97">
        <f t="shared" si="8"/>
        <v>173.97105074999999</v>
      </c>
      <c r="U39" s="97">
        <v>188.11</v>
      </c>
      <c r="V39" s="97">
        <f t="shared" si="6"/>
        <v>56.766772157924684</v>
      </c>
    </row>
    <row r="40" spans="1:22" x14ac:dyDescent="0.25">
      <c r="A40" s="66">
        <v>3.38</v>
      </c>
      <c r="B40" s="59">
        <v>10</v>
      </c>
      <c r="C40" s="58">
        <v>62.5</v>
      </c>
      <c r="D40" s="60">
        <v>2</v>
      </c>
      <c r="E40" s="60">
        <v>4.3499999999999996</v>
      </c>
      <c r="F40" s="59">
        <v>4.8099999999999996</v>
      </c>
      <c r="G40" s="59">
        <v>8.3000000000000007</v>
      </c>
      <c r="H40" s="60">
        <v>14.1</v>
      </c>
      <c r="I40" s="59">
        <f t="shared" si="4"/>
        <v>72.789999999999992</v>
      </c>
      <c r="J40" s="59">
        <f t="shared" si="0"/>
        <v>22.4</v>
      </c>
      <c r="K40" s="59">
        <v>20.100000000000001</v>
      </c>
      <c r="L40" s="59">
        <v>28.4</v>
      </c>
      <c r="M40" s="61" t="s">
        <v>26</v>
      </c>
      <c r="N40" s="60">
        <v>98</v>
      </c>
      <c r="O40" s="60">
        <v>35</v>
      </c>
      <c r="P40" s="60" t="s">
        <v>12</v>
      </c>
      <c r="Q40" s="63">
        <v>11426.67</v>
      </c>
      <c r="R40" s="62">
        <f t="shared" si="3"/>
        <v>7617.78</v>
      </c>
      <c r="S40" s="94">
        <f t="shared" si="7"/>
        <v>331.37342999999998</v>
      </c>
      <c r="T40" s="97">
        <f t="shared" si="8"/>
        <v>207.10839375</v>
      </c>
      <c r="U40" s="97">
        <v>188.11</v>
      </c>
      <c r="V40" s="97">
        <f t="shared" si="6"/>
        <v>56.766772157924684</v>
      </c>
    </row>
    <row r="41" spans="1:22" x14ac:dyDescent="0.25">
      <c r="A41" s="66">
        <v>3.39</v>
      </c>
      <c r="B41" s="59">
        <v>10</v>
      </c>
      <c r="C41" s="58">
        <v>64.900000000000006</v>
      </c>
      <c r="D41" s="60">
        <v>2</v>
      </c>
      <c r="E41" s="60">
        <v>4.3499999999999996</v>
      </c>
      <c r="F41" s="59">
        <v>4.8099999999999996</v>
      </c>
      <c r="G41" s="59">
        <v>8.3000000000000007</v>
      </c>
      <c r="H41" s="60">
        <v>14.1</v>
      </c>
      <c r="I41" s="59">
        <f t="shared" si="4"/>
        <v>72.789999999999992</v>
      </c>
      <c r="J41" s="59">
        <f t="shared" si="0"/>
        <v>22.4</v>
      </c>
      <c r="K41" s="59">
        <v>20.100000000000001</v>
      </c>
      <c r="L41" s="59">
        <v>28.4</v>
      </c>
      <c r="M41" s="61" t="s">
        <v>26</v>
      </c>
      <c r="N41" s="60">
        <v>98</v>
      </c>
      <c r="O41" s="60">
        <v>35</v>
      </c>
      <c r="P41" s="60" t="s">
        <v>12</v>
      </c>
      <c r="Q41" s="63">
        <v>11426.67</v>
      </c>
      <c r="R41" s="62">
        <f t="shared" si="3"/>
        <v>7617.78</v>
      </c>
      <c r="S41" s="94">
        <f t="shared" si="7"/>
        <v>331.37342999999998</v>
      </c>
      <c r="T41" s="97">
        <f t="shared" si="8"/>
        <v>215.06135606999999</v>
      </c>
      <c r="U41" s="97">
        <v>188.11</v>
      </c>
      <c r="V41" s="97">
        <f t="shared" si="6"/>
        <v>56.766772157924684</v>
      </c>
    </row>
    <row r="42" spans="1:22" x14ac:dyDescent="0.25">
      <c r="A42" s="67">
        <v>3.4</v>
      </c>
      <c r="B42" s="68">
        <v>10</v>
      </c>
      <c r="C42" s="69">
        <v>64.099999999999994</v>
      </c>
      <c r="D42" s="70">
        <v>2</v>
      </c>
      <c r="E42" s="70">
        <v>4.3499999999999996</v>
      </c>
      <c r="F42" s="68">
        <v>4.8099999999999996</v>
      </c>
      <c r="G42" s="68">
        <v>8.3000000000000007</v>
      </c>
      <c r="H42" s="70">
        <v>14.1</v>
      </c>
      <c r="I42" s="68">
        <f t="shared" si="4"/>
        <v>72.789999999999992</v>
      </c>
      <c r="J42" s="68">
        <f t="shared" si="0"/>
        <v>22.4</v>
      </c>
      <c r="K42" s="68">
        <v>20.100000000000001</v>
      </c>
      <c r="L42" s="68">
        <v>28.4</v>
      </c>
      <c r="M42" s="71" t="s">
        <v>26</v>
      </c>
      <c r="N42" s="70">
        <v>98</v>
      </c>
      <c r="O42" s="70">
        <v>35</v>
      </c>
      <c r="P42" s="70" t="s">
        <v>12</v>
      </c>
      <c r="Q42" s="89">
        <v>11426.67</v>
      </c>
      <c r="R42" s="73">
        <f t="shared" si="3"/>
        <v>7617.78</v>
      </c>
      <c r="S42" s="95">
        <f t="shared" si="7"/>
        <v>331.37342999999998</v>
      </c>
      <c r="T42" s="98">
        <f t="shared" si="8"/>
        <v>212.41036862999997</v>
      </c>
      <c r="U42" s="98">
        <v>188.11</v>
      </c>
      <c r="V42" s="98">
        <f t="shared" si="6"/>
        <v>56.766772157924684</v>
      </c>
    </row>
    <row r="43" spans="1:22" x14ac:dyDescent="0.25">
      <c r="A43" s="66">
        <v>3.41</v>
      </c>
      <c r="B43" s="59">
        <v>12.1</v>
      </c>
      <c r="C43" s="58">
        <v>46.1</v>
      </c>
      <c r="D43" s="60">
        <v>3</v>
      </c>
      <c r="E43" s="60">
        <v>3.43</v>
      </c>
      <c r="F43" s="59">
        <v>5.6</v>
      </c>
      <c r="G43" s="59">
        <v>0</v>
      </c>
      <c r="H43" s="59">
        <v>0</v>
      </c>
      <c r="I43" s="59">
        <f t="shared" ref="I43:I89" si="9">9.64*E43+18.6</f>
        <v>51.665200000000006</v>
      </c>
      <c r="J43" s="59">
        <f t="shared" ref="J43:J89" si="10">100-(F43+I43)</f>
        <v>42.734799999999993</v>
      </c>
      <c r="K43" s="59">
        <v>1</v>
      </c>
      <c r="L43" s="59">
        <v>1</v>
      </c>
      <c r="M43" s="61" t="s">
        <v>59</v>
      </c>
      <c r="N43" s="60">
        <v>140</v>
      </c>
      <c r="O43" s="60">
        <v>28</v>
      </c>
      <c r="P43" s="60" t="s">
        <v>17</v>
      </c>
      <c r="Q43" s="64">
        <v>10000</v>
      </c>
      <c r="R43" s="62">
        <f t="shared" si="3"/>
        <v>6666.666666666667</v>
      </c>
      <c r="S43" s="94">
        <f t="shared" si="7"/>
        <v>228.66666666666671</v>
      </c>
      <c r="T43" s="97">
        <f t="shared" si="8"/>
        <v>105.41533333333336</v>
      </c>
      <c r="U43" s="97">
        <v>97.67</v>
      </c>
      <c r="V43" s="97">
        <f t="shared" si="6"/>
        <v>42.712827988338184</v>
      </c>
    </row>
    <row r="44" spans="1:22" x14ac:dyDescent="0.25">
      <c r="A44" s="66">
        <v>3.42</v>
      </c>
      <c r="B44" s="59">
        <v>7.4</v>
      </c>
      <c r="C44" s="58">
        <v>71.599999999999994</v>
      </c>
      <c r="D44" s="60">
        <v>3</v>
      </c>
      <c r="E44" s="60">
        <v>5.45</v>
      </c>
      <c r="F44" s="59">
        <v>3.8</v>
      </c>
      <c r="G44" s="59">
        <v>0</v>
      </c>
      <c r="H44" s="59">
        <v>0</v>
      </c>
      <c r="I44" s="59">
        <f t="shared" si="9"/>
        <v>71.138000000000005</v>
      </c>
      <c r="J44" s="59">
        <f t="shared" si="10"/>
        <v>25.061999999999998</v>
      </c>
      <c r="K44" s="59">
        <v>1</v>
      </c>
      <c r="L44" s="59">
        <v>1</v>
      </c>
      <c r="M44" s="61" t="s">
        <v>60</v>
      </c>
      <c r="N44" s="60">
        <v>140</v>
      </c>
      <c r="O44" s="60">
        <v>28</v>
      </c>
      <c r="P44" s="60" t="s">
        <v>17</v>
      </c>
      <c r="Q44" s="64">
        <v>10000</v>
      </c>
      <c r="R44" s="62">
        <f t="shared" si="3"/>
        <v>6666.666666666667</v>
      </c>
      <c r="S44" s="94">
        <f t="shared" si="7"/>
        <v>363.33333333333337</v>
      </c>
      <c r="T44" s="97">
        <f t="shared" si="8"/>
        <v>260.1466666666667</v>
      </c>
      <c r="U44" s="97">
        <v>204</v>
      </c>
      <c r="V44" s="97">
        <f t="shared" si="6"/>
        <v>56.146788990825684</v>
      </c>
    </row>
    <row r="45" spans="1:22" x14ac:dyDescent="0.25">
      <c r="A45" s="66">
        <v>3.43</v>
      </c>
      <c r="B45" s="59">
        <v>15.9</v>
      </c>
      <c r="C45" s="58">
        <v>36</v>
      </c>
      <c r="D45" s="60">
        <v>3</v>
      </c>
      <c r="E45" s="60">
        <v>2.89</v>
      </c>
      <c r="F45" s="59">
        <v>4.9000000000000004</v>
      </c>
      <c r="G45" s="59">
        <v>0</v>
      </c>
      <c r="H45" s="59">
        <v>0</v>
      </c>
      <c r="I45" s="59">
        <f t="shared" si="9"/>
        <v>46.459600000000009</v>
      </c>
      <c r="J45" s="59">
        <f t="shared" si="10"/>
        <v>48.640399999999993</v>
      </c>
      <c r="K45" s="59">
        <v>1</v>
      </c>
      <c r="L45" s="59">
        <v>1</v>
      </c>
      <c r="M45" s="61" t="s">
        <v>61</v>
      </c>
      <c r="N45" s="60">
        <v>140</v>
      </c>
      <c r="O45" s="60">
        <v>28</v>
      </c>
      <c r="P45" s="60" t="s">
        <v>17</v>
      </c>
      <c r="Q45" s="64">
        <v>10000</v>
      </c>
      <c r="R45" s="62">
        <f t="shared" si="3"/>
        <v>6666.666666666667</v>
      </c>
      <c r="S45" s="94">
        <f t="shared" si="7"/>
        <v>192.66666666666669</v>
      </c>
      <c r="T45" s="97">
        <f t="shared" si="8"/>
        <v>69.360000000000014</v>
      </c>
      <c r="U45" s="97">
        <v>76.3</v>
      </c>
      <c r="V45" s="97">
        <f t="shared" si="6"/>
        <v>39.602076124567468</v>
      </c>
    </row>
    <row r="46" spans="1:22" x14ac:dyDescent="0.25">
      <c r="A46" s="66">
        <v>3.44</v>
      </c>
      <c r="B46" s="59">
        <v>7.3</v>
      </c>
      <c r="C46" s="58">
        <v>76</v>
      </c>
      <c r="D46" s="60">
        <v>3</v>
      </c>
      <c r="E46" s="60">
        <v>5.88</v>
      </c>
      <c r="F46" s="59">
        <v>3.5</v>
      </c>
      <c r="G46" s="59">
        <v>0</v>
      </c>
      <c r="H46" s="59">
        <v>0</v>
      </c>
      <c r="I46" s="59">
        <f t="shared" si="9"/>
        <v>75.283199999999994</v>
      </c>
      <c r="J46" s="59">
        <f t="shared" si="10"/>
        <v>21.216800000000006</v>
      </c>
      <c r="K46" s="59">
        <v>1</v>
      </c>
      <c r="L46" s="59">
        <v>1</v>
      </c>
      <c r="M46" s="61" t="s">
        <v>62</v>
      </c>
      <c r="N46" s="60">
        <v>140</v>
      </c>
      <c r="O46" s="60">
        <v>28</v>
      </c>
      <c r="P46" s="60" t="s">
        <v>17</v>
      </c>
      <c r="Q46" s="64">
        <v>10000</v>
      </c>
      <c r="R46" s="62">
        <f t="shared" si="3"/>
        <v>6666.666666666667</v>
      </c>
      <c r="S46" s="94">
        <f t="shared" si="7"/>
        <v>392</v>
      </c>
      <c r="T46" s="97">
        <f t="shared" si="8"/>
        <v>297.92</v>
      </c>
      <c r="U46" s="97">
        <v>231.09</v>
      </c>
      <c r="V46" s="97">
        <f t="shared" si="6"/>
        <v>58.951530612244895</v>
      </c>
    </row>
    <row r="47" spans="1:22" x14ac:dyDescent="0.25">
      <c r="A47" s="66">
        <v>3.45</v>
      </c>
      <c r="B47" s="59">
        <v>16</v>
      </c>
      <c r="C47" s="58">
        <v>18.5</v>
      </c>
      <c r="D47" s="60">
        <v>3</v>
      </c>
      <c r="E47" s="60">
        <v>2.4300000000000002</v>
      </c>
      <c r="F47" s="59">
        <v>10.6</v>
      </c>
      <c r="G47" s="59">
        <v>0</v>
      </c>
      <c r="H47" s="59">
        <v>0</v>
      </c>
      <c r="I47" s="59">
        <f t="shared" si="9"/>
        <v>42.025200000000005</v>
      </c>
      <c r="J47" s="59">
        <f t="shared" si="10"/>
        <v>47.374799999999993</v>
      </c>
      <c r="K47" s="59">
        <v>1</v>
      </c>
      <c r="L47" s="59">
        <v>1</v>
      </c>
      <c r="M47" s="61" t="s">
        <v>63</v>
      </c>
      <c r="N47" s="60">
        <v>140</v>
      </c>
      <c r="O47" s="60">
        <v>28</v>
      </c>
      <c r="P47" s="60" t="s">
        <v>17</v>
      </c>
      <c r="Q47" s="64">
        <v>10000</v>
      </c>
      <c r="R47" s="62">
        <f t="shared" si="3"/>
        <v>6666.666666666667</v>
      </c>
      <c r="S47" s="94">
        <f t="shared" si="7"/>
        <v>162.00000000000003</v>
      </c>
      <c r="T47" s="97">
        <f t="shared" si="8"/>
        <v>29.970000000000006</v>
      </c>
      <c r="U47" s="97">
        <v>55.73</v>
      </c>
      <c r="V47" s="97">
        <f t="shared" si="6"/>
        <v>34.401234567901227</v>
      </c>
    </row>
    <row r="48" spans="1:22" x14ac:dyDescent="0.25">
      <c r="A48" s="66">
        <v>3.46</v>
      </c>
      <c r="B48" s="59">
        <v>17.2</v>
      </c>
      <c r="C48" s="58">
        <v>15.9</v>
      </c>
      <c r="D48" s="60">
        <v>3</v>
      </c>
      <c r="E48" s="60">
        <v>2.14</v>
      </c>
      <c r="F48" s="59">
        <v>11</v>
      </c>
      <c r="G48" s="59">
        <v>0</v>
      </c>
      <c r="H48" s="59">
        <v>0</v>
      </c>
      <c r="I48" s="59">
        <f t="shared" si="9"/>
        <v>39.229600000000005</v>
      </c>
      <c r="J48" s="59">
        <f t="shared" si="10"/>
        <v>49.770399999999995</v>
      </c>
      <c r="K48" s="59">
        <v>1</v>
      </c>
      <c r="L48" s="59">
        <v>1</v>
      </c>
      <c r="M48" s="61" t="s">
        <v>64</v>
      </c>
      <c r="N48" s="60">
        <v>140</v>
      </c>
      <c r="O48" s="60">
        <v>28</v>
      </c>
      <c r="P48" s="60" t="s">
        <v>17</v>
      </c>
      <c r="Q48" s="64">
        <v>10000</v>
      </c>
      <c r="R48" s="62">
        <f t="shared" si="3"/>
        <v>6666.666666666667</v>
      </c>
      <c r="S48" s="94">
        <f t="shared" si="7"/>
        <v>142.66666666666669</v>
      </c>
      <c r="T48" s="97">
        <f t="shared" si="8"/>
        <v>22.684000000000005</v>
      </c>
      <c r="U48" s="97">
        <v>46.11</v>
      </c>
      <c r="V48" s="97">
        <f t="shared" si="6"/>
        <v>32.320093457943919</v>
      </c>
    </row>
    <row r="49" spans="1:22" x14ac:dyDescent="0.25">
      <c r="A49" s="66">
        <v>3.47</v>
      </c>
      <c r="B49" s="59">
        <v>30.8</v>
      </c>
      <c r="C49" s="58">
        <v>-17.420000000000002</v>
      </c>
      <c r="D49" s="60">
        <v>3</v>
      </c>
      <c r="E49" s="60">
        <v>1.55</v>
      </c>
      <c r="F49" s="59">
        <v>13</v>
      </c>
      <c r="G49" s="59">
        <v>0</v>
      </c>
      <c r="H49" s="59">
        <v>0</v>
      </c>
      <c r="I49" s="59">
        <f t="shared" si="9"/>
        <v>33.542000000000002</v>
      </c>
      <c r="J49" s="59">
        <f t="shared" si="10"/>
        <v>53.457999999999998</v>
      </c>
      <c r="K49" s="59">
        <v>1</v>
      </c>
      <c r="L49" s="59">
        <v>1</v>
      </c>
      <c r="M49" s="61" t="s">
        <v>65</v>
      </c>
      <c r="N49" s="60">
        <v>140</v>
      </c>
      <c r="O49" s="60">
        <v>28</v>
      </c>
      <c r="P49" s="60" t="s">
        <v>17</v>
      </c>
      <c r="Q49" s="64">
        <v>10000</v>
      </c>
      <c r="R49" s="62">
        <f t="shared" si="3"/>
        <v>6666.666666666667</v>
      </c>
      <c r="S49" s="94">
        <f t="shared" si="7"/>
        <v>103.33333333333334</v>
      </c>
      <c r="T49" s="97">
        <f t="shared" si="8"/>
        <v>-18.000666666666671</v>
      </c>
      <c r="U49" s="97">
        <v>18.940000000000001</v>
      </c>
      <c r="V49" s="97">
        <f t="shared" ref="V49:V80" si="11">U49/S49*100</f>
        <v>18.329032258064515</v>
      </c>
    </row>
    <row r="50" spans="1:22" x14ac:dyDescent="0.25">
      <c r="A50" s="66">
        <v>3.48</v>
      </c>
      <c r="B50" s="59">
        <v>18.8</v>
      </c>
      <c r="C50" s="58">
        <v>-5.0199999999999996</v>
      </c>
      <c r="D50" s="60">
        <v>3</v>
      </c>
      <c r="E50" s="60">
        <v>2.39</v>
      </c>
      <c r="F50" s="59">
        <v>12.8</v>
      </c>
      <c r="G50" s="59">
        <v>0</v>
      </c>
      <c r="H50" s="59">
        <v>0</v>
      </c>
      <c r="I50" s="59">
        <f t="shared" si="9"/>
        <v>41.639600000000002</v>
      </c>
      <c r="J50" s="59">
        <f t="shared" si="10"/>
        <v>45.560400000000001</v>
      </c>
      <c r="K50" s="59">
        <v>1</v>
      </c>
      <c r="L50" s="59">
        <v>1</v>
      </c>
      <c r="M50" s="61" t="s">
        <v>66</v>
      </c>
      <c r="N50" s="60">
        <v>140</v>
      </c>
      <c r="O50" s="60">
        <v>28</v>
      </c>
      <c r="P50" s="60" t="s">
        <v>17</v>
      </c>
      <c r="Q50" s="64">
        <v>10000</v>
      </c>
      <c r="R50" s="62">
        <f t="shared" si="3"/>
        <v>6666.666666666667</v>
      </c>
      <c r="S50" s="94">
        <f t="shared" si="7"/>
        <v>159.33333333333334</v>
      </c>
      <c r="T50" s="97">
        <f t="shared" si="8"/>
        <v>-7.9985333333333335</v>
      </c>
      <c r="U50" s="97">
        <v>53.64</v>
      </c>
      <c r="V50" s="97">
        <f t="shared" si="11"/>
        <v>33.665271966527193</v>
      </c>
    </row>
    <row r="51" spans="1:22" x14ac:dyDescent="0.25">
      <c r="A51" s="66">
        <v>3.49</v>
      </c>
      <c r="B51" s="59">
        <v>34.4</v>
      </c>
      <c r="C51" s="58">
        <v>16.399999999999999</v>
      </c>
      <c r="D51" s="60">
        <v>3</v>
      </c>
      <c r="E51" s="60">
        <v>1.34</v>
      </c>
      <c r="F51" s="59">
        <v>30.6</v>
      </c>
      <c r="G51" s="59">
        <v>0</v>
      </c>
      <c r="H51" s="59">
        <v>0</v>
      </c>
      <c r="I51" s="59">
        <f t="shared" si="9"/>
        <v>31.517600000000002</v>
      </c>
      <c r="J51" s="59">
        <f t="shared" si="10"/>
        <v>37.882399999999997</v>
      </c>
      <c r="K51" s="59">
        <v>1</v>
      </c>
      <c r="L51" s="59">
        <v>1</v>
      </c>
      <c r="M51" s="61" t="s">
        <v>67</v>
      </c>
      <c r="N51" s="60">
        <v>140</v>
      </c>
      <c r="O51" s="60">
        <v>28</v>
      </c>
      <c r="P51" s="60" t="s">
        <v>17</v>
      </c>
      <c r="Q51" s="64">
        <v>10000</v>
      </c>
      <c r="R51" s="62">
        <f t="shared" si="3"/>
        <v>6666.666666666667</v>
      </c>
      <c r="S51" s="94">
        <f t="shared" si="7"/>
        <v>89.333333333333343</v>
      </c>
      <c r="T51" s="97">
        <f t="shared" si="8"/>
        <v>14.650666666666666</v>
      </c>
      <c r="U51" s="97">
        <v>10.17</v>
      </c>
      <c r="V51" s="97">
        <f t="shared" si="11"/>
        <v>11.384328358208954</v>
      </c>
    </row>
    <row r="52" spans="1:22" x14ac:dyDescent="0.25">
      <c r="A52" s="66">
        <v>3.5</v>
      </c>
      <c r="B52" s="59">
        <v>15.5</v>
      </c>
      <c r="C52" s="58">
        <v>28.6</v>
      </c>
      <c r="D52" s="60">
        <v>3</v>
      </c>
      <c r="E52" s="60">
        <v>2.5499999999999998</v>
      </c>
      <c r="F52" s="59">
        <v>18</v>
      </c>
      <c r="G52" s="59">
        <v>0</v>
      </c>
      <c r="H52" s="59">
        <v>0</v>
      </c>
      <c r="I52" s="59">
        <f t="shared" si="9"/>
        <v>43.182000000000002</v>
      </c>
      <c r="J52" s="59">
        <f t="shared" si="10"/>
        <v>38.817999999999998</v>
      </c>
      <c r="K52" s="59">
        <v>1</v>
      </c>
      <c r="L52" s="59">
        <v>1</v>
      </c>
      <c r="M52" s="61" t="s">
        <v>68</v>
      </c>
      <c r="N52" s="60">
        <v>140</v>
      </c>
      <c r="O52" s="60">
        <v>28</v>
      </c>
      <c r="P52" s="60" t="s">
        <v>17</v>
      </c>
      <c r="Q52" s="64">
        <v>10000</v>
      </c>
      <c r="R52" s="62">
        <f t="shared" si="3"/>
        <v>6666.666666666667</v>
      </c>
      <c r="S52" s="94">
        <f t="shared" si="7"/>
        <v>170</v>
      </c>
      <c r="T52" s="97">
        <f t="shared" si="8"/>
        <v>48.62</v>
      </c>
      <c r="U52" s="97">
        <v>58.3</v>
      </c>
      <c r="V52" s="97">
        <f t="shared" si="11"/>
        <v>34.294117647058819</v>
      </c>
    </row>
    <row r="53" spans="1:22" x14ac:dyDescent="0.25">
      <c r="A53" s="66">
        <v>3.51</v>
      </c>
      <c r="B53" s="59">
        <v>14.1</v>
      </c>
      <c r="C53" s="58">
        <v>46.7</v>
      </c>
      <c r="D53" s="60">
        <v>3</v>
      </c>
      <c r="E53" s="60">
        <v>2.42</v>
      </c>
      <c r="F53" s="59">
        <v>18.600000000000001</v>
      </c>
      <c r="G53" s="59">
        <v>0</v>
      </c>
      <c r="H53" s="59">
        <v>0</v>
      </c>
      <c r="I53" s="59">
        <f t="shared" si="9"/>
        <v>41.928800000000003</v>
      </c>
      <c r="J53" s="59">
        <f t="shared" si="10"/>
        <v>39.471199999999996</v>
      </c>
      <c r="K53" s="59">
        <v>1</v>
      </c>
      <c r="L53" s="59">
        <v>1</v>
      </c>
      <c r="M53" s="61" t="s">
        <v>69</v>
      </c>
      <c r="N53" s="60">
        <v>140</v>
      </c>
      <c r="O53" s="60">
        <v>28</v>
      </c>
      <c r="P53" s="60" t="s">
        <v>17</v>
      </c>
      <c r="Q53" s="64">
        <v>10000</v>
      </c>
      <c r="R53" s="62">
        <f t="shared" si="3"/>
        <v>6666.666666666667</v>
      </c>
      <c r="S53" s="94">
        <f t="shared" si="7"/>
        <v>161.33333333333334</v>
      </c>
      <c r="T53" s="97">
        <f t="shared" si="8"/>
        <v>75.342666666666673</v>
      </c>
      <c r="U53" s="97">
        <v>53.74</v>
      </c>
      <c r="V53" s="97">
        <f t="shared" si="11"/>
        <v>33.309917355371901</v>
      </c>
    </row>
    <row r="54" spans="1:22" x14ac:dyDescent="0.25">
      <c r="A54" s="67">
        <v>3.52</v>
      </c>
      <c r="B54" s="68">
        <v>18.100000000000001</v>
      </c>
      <c r="C54" s="69">
        <v>23</v>
      </c>
      <c r="D54" s="70">
        <v>3</v>
      </c>
      <c r="E54" s="70">
        <v>2.35</v>
      </c>
      <c r="F54" s="68">
        <v>24</v>
      </c>
      <c r="G54" s="68">
        <v>0</v>
      </c>
      <c r="H54" s="68">
        <v>0</v>
      </c>
      <c r="I54" s="68">
        <f t="shared" si="9"/>
        <v>41.254000000000005</v>
      </c>
      <c r="J54" s="68">
        <f t="shared" si="10"/>
        <v>34.745999999999995</v>
      </c>
      <c r="K54" s="68">
        <v>1</v>
      </c>
      <c r="L54" s="68">
        <v>1</v>
      </c>
      <c r="M54" s="71" t="s">
        <v>70</v>
      </c>
      <c r="N54" s="70">
        <v>140</v>
      </c>
      <c r="O54" s="70">
        <v>28</v>
      </c>
      <c r="P54" s="70" t="s">
        <v>17</v>
      </c>
      <c r="Q54" s="72">
        <v>10000</v>
      </c>
      <c r="R54" s="73">
        <f t="shared" si="3"/>
        <v>6666.666666666667</v>
      </c>
      <c r="S54" s="95">
        <f t="shared" si="7"/>
        <v>156.66666666666669</v>
      </c>
      <c r="T54" s="98">
        <f t="shared" si="8"/>
        <v>36.033333333333339</v>
      </c>
      <c r="U54" s="98">
        <v>51.39</v>
      </c>
      <c r="V54" s="98">
        <f t="shared" si="11"/>
        <v>32.802127659574467</v>
      </c>
    </row>
    <row r="55" spans="1:22" x14ac:dyDescent="0.25">
      <c r="A55" s="66">
        <v>3.53</v>
      </c>
      <c r="B55" s="59">
        <v>84</v>
      </c>
      <c r="C55" s="58">
        <v>-70</v>
      </c>
      <c r="D55" s="60">
        <v>6</v>
      </c>
      <c r="E55" s="60">
        <v>0.54</v>
      </c>
      <c r="F55" s="59">
        <v>5</v>
      </c>
      <c r="G55" s="59">
        <v>0</v>
      </c>
      <c r="H55" s="59">
        <v>0</v>
      </c>
      <c r="I55" s="59">
        <f t="shared" si="9"/>
        <v>23.805600000000002</v>
      </c>
      <c r="J55" s="59">
        <f t="shared" si="10"/>
        <v>71.194400000000002</v>
      </c>
      <c r="K55" s="59">
        <v>1</v>
      </c>
      <c r="L55" s="59">
        <v>1</v>
      </c>
      <c r="M55" s="61" t="s">
        <v>72</v>
      </c>
      <c r="N55" s="60">
        <v>168</v>
      </c>
      <c r="O55" s="60">
        <v>25</v>
      </c>
      <c r="P55" s="60" t="s">
        <v>18</v>
      </c>
      <c r="Q55" s="64">
        <v>20000</v>
      </c>
      <c r="R55" s="62">
        <f t="shared" si="3"/>
        <v>13333.333333333334</v>
      </c>
      <c r="S55" s="94">
        <f t="shared" si="7"/>
        <v>72</v>
      </c>
      <c r="T55" s="97">
        <f t="shared" si="8"/>
        <v>-50.4</v>
      </c>
      <c r="U55" s="97">
        <v>-30.36</v>
      </c>
      <c r="V55" s="97">
        <f t="shared" si="11"/>
        <v>-42.166666666666664</v>
      </c>
    </row>
    <row r="56" spans="1:22" x14ac:dyDescent="0.25">
      <c r="A56" s="66">
        <v>3.54</v>
      </c>
      <c r="B56" s="59">
        <v>25.9</v>
      </c>
      <c r="C56" s="58">
        <v>14.1</v>
      </c>
      <c r="D56" s="60">
        <v>6</v>
      </c>
      <c r="E56" s="60">
        <v>1.74</v>
      </c>
      <c r="F56" s="59">
        <v>8</v>
      </c>
      <c r="G56" s="59">
        <v>0</v>
      </c>
      <c r="H56" s="59">
        <v>0</v>
      </c>
      <c r="I56" s="59">
        <f t="shared" si="9"/>
        <v>35.373600000000003</v>
      </c>
      <c r="J56" s="59">
        <f t="shared" si="10"/>
        <v>56.626399999999997</v>
      </c>
      <c r="K56" s="59">
        <v>1</v>
      </c>
      <c r="L56" s="59">
        <v>1</v>
      </c>
      <c r="M56" s="61" t="s">
        <v>44</v>
      </c>
      <c r="N56" s="60">
        <v>168</v>
      </c>
      <c r="O56" s="60">
        <v>25</v>
      </c>
      <c r="P56" s="60" t="s">
        <v>18</v>
      </c>
      <c r="Q56" s="64">
        <v>20000</v>
      </c>
      <c r="R56" s="62">
        <f t="shared" si="3"/>
        <v>13333.333333333334</v>
      </c>
      <c r="S56" s="94">
        <f t="shared" si="7"/>
        <v>232</v>
      </c>
      <c r="T56" s="97">
        <f t="shared" si="8"/>
        <v>32.711999999999996</v>
      </c>
      <c r="U56" s="97">
        <v>57.45</v>
      </c>
      <c r="V56" s="97">
        <f t="shared" si="11"/>
        <v>24.762931034482762</v>
      </c>
    </row>
    <row r="57" spans="1:22" x14ac:dyDescent="0.25">
      <c r="A57" s="66">
        <v>3.55</v>
      </c>
      <c r="B57" s="59">
        <v>20</v>
      </c>
      <c r="C57" s="58">
        <v>17.899999999999999</v>
      </c>
      <c r="D57" s="60">
        <v>6</v>
      </c>
      <c r="E57" s="60">
        <v>2.2599999999999998</v>
      </c>
      <c r="F57" s="59">
        <v>8</v>
      </c>
      <c r="G57" s="59">
        <v>0</v>
      </c>
      <c r="H57" s="59">
        <v>0</v>
      </c>
      <c r="I57" s="59">
        <f t="shared" si="9"/>
        <v>40.386400000000002</v>
      </c>
      <c r="J57" s="59">
        <f t="shared" si="10"/>
        <v>51.613599999999998</v>
      </c>
      <c r="K57" s="59">
        <v>1</v>
      </c>
      <c r="L57" s="59">
        <v>1</v>
      </c>
      <c r="M57" s="61" t="s">
        <v>45</v>
      </c>
      <c r="N57" s="60">
        <v>168</v>
      </c>
      <c r="O57" s="60">
        <v>25</v>
      </c>
      <c r="P57" s="60" t="s">
        <v>18</v>
      </c>
      <c r="Q57" s="64">
        <v>20000</v>
      </c>
      <c r="R57" s="62">
        <f t="shared" si="3"/>
        <v>13333.333333333334</v>
      </c>
      <c r="S57" s="94">
        <f t="shared" si="7"/>
        <v>301.33333333333331</v>
      </c>
      <c r="T57" s="97">
        <f t="shared" si="8"/>
        <v>53.938666666666656</v>
      </c>
      <c r="U57" s="97">
        <v>103.14</v>
      </c>
      <c r="V57" s="97">
        <f t="shared" si="11"/>
        <v>34.227876106194692</v>
      </c>
    </row>
    <row r="58" spans="1:22" x14ac:dyDescent="0.25">
      <c r="A58" s="66">
        <v>3.56</v>
      </c>
      <c r="B58" s="59">
        <v>17</v>
      </c>
      <c r="C58" s="58">
        <v>25.5</v>
      </c>
      <c r="D58" s="60">
        <v>6</v>
      </c>
      <c r="E58" s="60">
        <v>2.33</v>
      </c>
      <c r="F58" s="59">
        <v>5</v>
      </c>
      <c r="G58" s="59">
        <v>0</v>
      </c>
      <c r="H58" s="59">
        <v>0</v>
      </c>
      <c r="I58" s="59">
        <f t="shared" si="9"/>
        <v>41.061199999999999</v>
      </c>
      <c r="J58" s="59">
        <f t="shared" si="10"/>
        <v>53.938800000000001</v>
      </c>
      <c r="K58" s="59">
        <v>1</v>
      </c>
      <c r="L58" s="59">
        <v>1</v>
      </c>
      <c r="M58" s="61" t="s">
        <v>71</v>
      </c>
      <c r="N58" s="60">
        <v>168</v>
      </c>
      <c r="O58" s="60">
        <v>25</v>
      </c>
      <c r="P58" s="60" t="s">
        <v>18</v>
      </c>
      <c r="Q58" s="64">
        <v>20000</v>
      </c>
      <c r="R58" s="62">
        <f t="shared" si="3"/>
        <v>13333.333333333334</v>
      </c>
      <c r="S58" s="94">
        <f t="shared" si="7"/>
        <v>310.66666666666669</v>
      </c>
      <c r="T58" s="97">
        <f t="shared" si="8"/>
        <v>79.220000000000013</v>
      </c>
      <c r="U58" s="97">
        <v>112.35</v>
      </c>
      <c r="V58" s="97">
        <f t="shared" si="11"/>
        <v>36.164163090128753</v>
      </c>
    </row>
    <row r="59" spans="1:22" x14ac:dyDescent="0.25">
      <c r="A59" s="66">
        <v>3.57</v>
      </c>
      <c r="B59" s="59">
        <v>13.3</v>
      </c>
      <c r="C59" s="58">
        <v>40.5</v>
      </c>
      <c r="D59" s="60">
        <v>6</v>
      </c>
      <c r="E59" s="58">
        <v>2.9</v>
      </c>
      <c r="F59" s="59">
        <v>8</v>
      </c>
      <c r="G59" s="59">
        <v>0</v>
      </c>
      <c r="H59" s="59">
        <v>0</v>
      </c>
      <c r="I59" s="59">
        <f t="shared" si="9"/>
        <v>46.555999999999997</v>
      </c>
      <c r="J59" s="59">
        <f t="shared" si="10"/>
        <v>45.444000000000003</v>
      </c>
      <c r="K59" s="59">
        <v>1</v>
      </c>
      <c r="L59" s="59">
        <v>1</v>
      </c>
      <c r="M59" s="61" t="s">
        <v>46</v>
      </c>
      <c r="N59" s="60">
        <v>168</v>
      </c>
      <c r="O59" s="60">
        <v>25</v>
      </c>
      <c r="P59" s="60" t="s">
        <v>18</v>
      </c>
      <c r="Q59" s="64">
        <v>20000</v>
      </c>
      <c r="R59" s="62">
        <f t="shared" si="3"/>
        <v>13333.333333333334</v>
      </c>
      <c r="S59" s="94">
        <f t="shared" si="7"/>
        <v>386.66666666666669</v>
      </c>
      <c r="T59" s="97">
        <f t="shared" si="8"/>
        <v>156.6</v>
      </c>
      <c r="U59" s="97">
        <v>148.83000000000001</v>
      </c>
      <c r="V59" s="97">
        <f t="shared" si="11"/>
        <v>38.490517241379315</v>
      </c>
    </row>
    <row r="60" spans="1:22" x14ac:dyDescent="0.25">
      <c r="A60" s="66">
        <v>3.58</v>
      </c>
      <c r="B60" s="59">
        <v>12.9</v>
      </c>
      <c r="C60" s="58">
        <v>37.9</v>
      </c>
      <c r="D60" s="60">
        <v>6</v>
      </c>
      <c r="E60" s="58">
        <v>3.46</v>
      </c>
      <c r="F60" s="59">
        <v>8</v>
      </c>
      <c r="G60" s="59">
        <v>0</v>
      </c>
      <c r="H60" s="59">
        <v>0</v>
      </c>
      <c r="I60" s="59">
        <f t="shared" si="9"/>
        <v>51.9544</v>
      </c>
      <c r="J60" s="59">
        <f t="shared" si="10"/>
        <v>40.0456</v>
      </c>
      <c r="K60" s="59">
        <v>1</v>
      </c>
      <c r="L60" s="59">
        <v>1</v>
      </c>
      <c r="M60" s="61" t="s">
        <v>30</v>
      </c>
      <c r="N60" s="60">
        <v>168</v>
      </c>
      <c r="O60" s="60">
        <v>25</v>
      </c>
      <c r="P60" s="60" t="s">
        <v>18</v>
      </c>
      <c r="Q60" s="64">
        <v>20000</v>
      </c>
      <c r="R60" s="62">
        <f t="shared" si="3"/>
        <v>13333.333333333334</v>
      </c>
      <c r="S60" s="94">
        <f t="shared" si="7"/>
        <v>461.33333333333331</v>
      </c>
      <c r="T60" s="97">
        <f t="shared" si="8"/>
        <v>174.84533333333331</v>
      </c>
      <c r="U60" s="97">
        <v>194.6</v>
      </c>
      <c r="V60" s="97">
        <f t="shared" si="11"/>
        <v>42.182080924855491</v>
      </c>
    </row>
    <row r="61" spans="1:22" x14ac:dyDescent="0.25">
      <c r="A61" s="67">
        <v>3.59</v>
      </c>
      <c r="B61" s="68">
        <v>10.199999999999999</v>
      </c>
      <c r="C61" s="69">
        <v>39.700000000000003</v>
      </c>
      <c r="D61" s="70">
        <v>6</v>
      </c>
      <c r="E61" s="69">
        <v>4.45</v>
      </c>
      <c r="F61" s="68">
        <v>5</v>
      </c>
      <c r="G61" s="68">
        <v>0</v>
      </c>
      <c r="H61" s="68">
        <v>0</v>
      </c>
      <c r="I61" s="68">
        <f t="shared" si="9"/>
        <v>61.498000000000005</v>
      </c>
      <c r="J61" s="68">
        <f t="shared" si="10"/>
        <v>33.501999999999995</v>
      </c>
      <c r="K61" s="68">
        <v>1</v>
      </c>
      <c r="L61" s="68">
        <v>1</v>
      </c>
      <c r="M61" s="71" t="s">
        <v>47</v>
      </c>
      <c r="N61" s="70">
        <v>168</v>
      </c>
      <c r="O61" s="70">
        <v>25</v>
      </c>
      <c r="P61" s="70" t="s">
        <v>18</v>
      </c>
      <c r="Q61" s="72">
        <v>20000</v>
      </c>
      <c r="R61" s="73">
        <f t="shared" si="3"/>
        <v>13333.333333333334</v>
      </c>
      <c r="S61" s="95">
        <f t="shared" si="7"/>
        <v>593.33333333333337</v>
      </c>
      <c r="T61" s="98">
        <f t="shared" si="8"/>
        <v>235.55333333333337</v>
      </c>
      <c r="U61" s="98">
        <v>294.19</v>
      </c>
      <c r="V61" s="98">
        <f t="shared" si="11"/>
        <v>49.582584269662917</v>
      </c>
    </row>
    <row r="62" spans="1:22" x14ac:dyDescent="0.25">
      <c r="A62" s="66">
        <v>3.6</v>
      </c>
      <c r="B62" s="59">
        <v>64</v>
      </c>
      <c r="C62" s="58">
        <v>-30.9</v>
      </c>
      <c r="D62" s="60">
        <v>7</v>
      </c>
      <c r="E62" s="58">
        <v>0.61</v>
      </c>
      <c r="F62" s="59">
        <v>15.98</v>
      </c>
      <c r="G62" s="59">
        <v>0</v>
      </c>
      <c r="H62" s="59">
        <v>0</v>
      </c>
      <c r="I62" s="59">
        <f t="shared" si="9"/>
        <v>24.480400000000003</v>
      </c>
      <c r="J62" s="59">
        <f t="shared" si="10"/>
        <v>59.539599999999993</v>
      </c>
      <c r="K62" s="59">
        <v>1</v>
      </c>
      <c r="L62" s="59">
        <v>1</v>
      </c>
      <c r="M62" s="61" t="s">
        <v>48</v>
      </c>
      <c r="N62" s="60">
        <v>77</v>
      </c>
      <c r="O62" s="60">
        <v>30</v>
      </c>
      <c r="P62" s="60" t="s">
        <v>19</v>
      </c>
      <c r="Q62" s="64">
        <v>3000</v>
      </c>
      <c r="R62" s="62">
        <f t="shared" si="3"/>
        <v>2000</v>
      </c>
      <c r="S62" s="94">
        <f t="shared" si="7"/>
        <v>12.2</v>
      </c>
      <c r="T62" s="97">
        <f t="shared" si="8"/>
        <v>-3.7697999999999996</v>
      </c>
      <c r="U62" s="97">
        <v>-3.8</v>
      </c>
      <c r="V62" s="97">
        <f t="shared" si="11"/>
        <v>-31.147540983606557</v>
      </c>
    </row>
    <row r="63" spans="1:22" x14ac:dyDescent="0.25">
      <c r="A63" s="66">
        <v>3.61</v>
      </c>
      <c r="B63" s="59">
        <v>76</v>
      </c>
      <c r="C63" s="58">
        <v>-37.700000000000003</v>
      </c>
      <c r="D63" s="60">
        <v>7</v>
      </c>
      <c r="E63" s="58">
        <v>0.5</v>
      </c>
      <c r="F63" s="59">
        <v>15.48</v>
      </c>
      <c r="G63" s="59">
        <v>0</v>
      </c>
      <c r="H63" s="59">
        <v>0</v>
      </c>
      <c r="I63" s="59">
        <f t="shared" si="9"/>
        <v>23.42</v>
      </c>
      <c r="J63" s="59">
        <f t="shared" si="10"/>
        <v>61.099999999999994</v>
      </c>
      <c r="K63" s="59">
        <v>1</v>
      </c>
      <c r="L63" s="59">
        <v>1</v>
      </c>
      <c r="M63" s="61" t="s">
        <v>43</v>
      </c>
      <c r="N63" s="60">
        <v>77</v>
      </c>
      <c r="O63" s="60">
        <v>30</v>
      </c>
      <c r="P63" s="60" t="s">
        <v>19</v>
      </c>
      <c r="Q63" s="64">
        <v>3000</v>
      </c>
      <c r="R63" s="62">
        <f t="shared" si="3"/>
        <v>2000</v>
      </c>
      <c r="S63" s="94">
        <f t="shared" si="7"/>
        <v>10</v>
      </c>
      <c r="T63" s="97">
        <f t="shared" si="8"/>
        <v>-3.77</v>
      </c>
      <c r="U63" s="97">
        <v>-4.57</v>
      </c>
      <c r="V63" s="97">
        <f t="shared" si="11"/>
        <v>-45.7</v>
      </c>
    </row>
    <row r="64" spans="1:22" x14ac:dyDescent="0.25">
      <c r="A64" s="66">
        <v>3.62</v>
      </c>
      <c r="B64" s="59">
        <v>38</v>
      </c>
      <c r="C64" s="58">
        <v>16.27</v>
      </c>
      <c r="D64" s="60">
        <v>7</v>
      </c>
      <c r="E64" s="58">
        <v>1.06</v>
      </c>
      <c r="F64" s="59">
        <v>13.53</v>
      </c>
      <c r="G64" s="59">
        <v>0</v>
      </c>
      <c r="H64" s="59">
        <v>0</v>
      </c>
      <c r="I64" s="59">
        <f t="shared" si="9"/>
        <v>28.818400000000004</v>
      </c>
      <c r="J64" s="59">
        <f t="shared" si="10"/>
        <v>57.651599999999995</v>
      </c>
      <c r="K64" s="59">
        <v>1</v>
      </c>
      <c r="L64" s="59">
        <v>1</v>
      </c>
      <c r="M64" s="61" t="s">
        <v>51</v>
      </c>
      <c r="N64" s="60">
        <v>77</v>
      </c>
      <c r="O64" s="60">
        <v>30</v>
      </c>
      <c r="P64" s="60" t="s">
        <v>19</v>
      </c>
      <c r="Q64" s="64">
        <v>3000</v>
      </c>
      <c r="R64" s="62">
        <f t="shared" si="3"/>
        <v>2000</v>
      </c>
      <c r="S64" s="94">
        <f t="shared" si="7"/>
        <v>21.2</v>
      </c>
      <c r="T64" s="97">
        <f t="shared" si="8"/>
        <v>3.4492399999999996</v>
      </c>
      <c r="U64" s="97">
        <v>0.05</v>
      </c>
      <c r="V64" s="97">
        <f t="shared" si="11"/>
        <v>0.23584905660377362</v>
      </c>
    </row>
    <row r="65" spans="1:22" x14ac:dyDescent="0.25">
      <c r="A65" s="66">
        <v>3.63</v>
      </c>
      <c r="B65" s="59">
        <v>45</v>
      </c>
      <c r="C65" s="58">
        <v>19.739999999999998</v>
      </c>
      <c r="D65" s="60">
        <v>7</v>
      </c>
      <c r="E65" s="58">
        <v>0.87</v>
      </c>
      <c r="F65" s="59">
        <v>14.56</v>
      </c>
      <c r="G65" s="59">
        <v>0</v>
      </c>
      <c r="H65" s="59">
        <v>0</v>
      </c>
      <c r="I65" s="59">
        <f t="shared" si="9"/>
        <v>26.986800000000002</v>
      </c>
      <c r="J65" s="59">
        <f t="shared" si="10"/>
        <v>58.453199999999995</v>
      </c>
      <c r="K65" s="59">
        <v>1</v>
      </c>
      <c r="L65" s="59">
        <v>1</v>
      </c>
      <c r="M65" s="61" t="s">
        <v>54</v>
      </c>
      <c r="N65" s="60">
        <v>77</v>
      </c>
      <c r="O65" s="60">
        <v>30</v>
      </c>
      <c r="P65" s="60" t="s">
        <v>19</v>
      </c>
      <c r="Q65" s="64">
        <v>3000</v>
      </c>
      <c r="R65" s="62">
        <f t="shared" si="3"/>
        <v>2000</v>
      </c>
      <c r="S65" s="94">
        <f t="shared" si="7"/>
        <v>17.399999999999999</v>
      </c>
      <c r="T65" s="97">
        <f t="shared" si="8"/>
        <v>3.4347599999999994</v>
      </c>
      <c r="U65" s="97">
        <v>-1.71</v>
      </c>
      <c r="V65" s="97">
        <f t="shared" si="11"/>
        <v>-9.8275862068965516</v>
      </c>
    </row>
    <row r="66" spans="1:22" x14ac:dyDescent="0.25">
      <c r="A66" s="66">
        <v>3.64</v>
      </c>
      <c r="B66" s="59">
        <v>22.9</v>
      </c>
      <c r="C66" s="58">
        <v>27.1</v>
      </c>
      <c r="D66" s="60">
        <v>7</v>
      </c>
      <c r="E66" s="58">
        <v>1.73</v>
      </c>
      <c r="F66" s="59">
        <v>15.17</v>
      </c>
      <c r="G66" s="59">
        <v>0</v>
      </c>
      <c r="H66" s="59">
        <v>0</v>
      </c>
      <c r="I66" s="59">
        <f t="shared" si="9"/>
        <v>35.277200000000001</v>
      </c>
      <c r="J66" s="59">
        <f t="shared" si="10"/>
        <v>49.552799999999998</v>
      </c>
      <c r="K66" s="59">
        <v>1</v>
      </c>
      <c r="L66" s="59">
        <v>1</v>
      </c>
      <c r="M66" s="61" t="s">
        <v>50</v>
      </c>
      <c r="N66" s="60">
        <v>77</v>
      </c>
      <c r="O66" s="60">
        <v>30</v>
      </c>
      <c r="P66" s="60" t="s">
        <v>19</v>
      </c>
      <c r="Q66" s="64">
        <v>3000</v>
      </c>
      <c r="R66" s="62">
        <f t="shared" si="3"/>
        <v>2000</v>
      </c>
      <c r="S66" s="94">
        <f t="shared" si="7"/>
        <v>34.6</v>
      </c>
      <c r="T66" s="97">
        <f t="shared" si="8"/>
        <v>9.3766000000000016</v>
      </c>
      <c r="U66" s="97">
        <v>7.6</v>
      </c>
      <c r="V66" s="97">
        <f t="shared" si="11"/>
        <v>21.96531791907514</v>
      </c>
    </row>
    <row r="67" spans="1:22" x14ac:dyDescent="0.25">
      <c r="A67" s="66">
        <v>3.65</v>
      </c>
      <c r="B67" s="59">
        <v>31.7</v>
      </c>
      <c r="C67" s="58">
        <v>21.7</v>
      </c>
      <c r="D67" s="60">
        <v>7</v>
      </c>
      <c r="E67" s="58">
        <v>1.2</v>
      </c>
      <c r="F67" s="59">
        <v>13.19</v>
      </c>
      <c r="G67" s="59">
        <v>0</v>
      </c>
      <c r="H67" s="59">
        <v>0</v>
      </c>
      <c r="I67" s="59">
        <f t="shared" si="9"/>
        <v>30.167999999999999</v>
      </c>
      <c r="J67" s="59">
        <f t="shared" si="10"/>
        <v>56.642000000000003</v>
      </c>
      <c r="K67" s="59">
        <v>1</v>
      </c>
      <c r="L67" s="59">
        <v>1</v>
      </c>
      <c r="M67" s="61" t="s">
        <v>49</v>
      </c>
      <c r="N67" s="60">
        <v>77</v>
      </c>
      <c r="O67" s="60">
        <v>30</v>
      </c>
      <c r="P67" s="60" t="s">
        <v>19</v>
      </c>
      <c r="Q67" s="64">
        <v>3000</v>
      </c>
      <c r="R67" s="62">
        <f t="shared" si="3"/>
        <v>2000</v>
      </c>
      <c r="S67" s="94">
        <f t="shared" ref="S67:S89" si="12">(E67/100)*R67</f>
        <v>24</v>
      </c>
      <c r="T67" s="97">
        <f t="shared" ref="T67:T89" si="13">S67*C67/100</f>
        <v>5.2079999999999993</v>
      </c>
      <c r="U67" s="97">
        <v>1.47</v>
      </c>
      <c r="V67" s="97">
        <f t="shared" si="11"/>
        <v>6.125</v>
      </c>
    </row>
    <row r="68" spans="1:22" x14ac:dyDescent="0.25">
      <c r="A68" s="66">
        <v>3.66</v>
      </c>
      <c r="B68" s="59">
        <v>32.9</v>
      </c>
      <c r="C68" s="58">
        <v>24.3</v>
      </c>
      <c r="D68" s="60">
        <v>7</v>
      </c>
      <c r="E68" s="58">
        <v>1.17</v>
      </c>
      <c r="F68" s="59">
        <v>11.81</v>
      </c>
      <c r="G68" s="59">
        <v>0</v>
      </c>
      <c r="H68" s="59">
        <v>0</v>
      </c>
      <c r="I68" s="59">
        <f t="shared" si="9"/>
        <v>29.878800000000002</v>
      </c>
      <c r="J68" s="59">
        <f t="shared" si="10"/>
        <v>58.311199999999999</v>
      </c>
      <c r="K68" s="59">
        <v>1</v>
      </c>
      <c r="L68" s="59">
        <v>1</v>
      </c>
      <c r="M68" s="61" t="s">
        <v>52</v>
      </c>
      <c r="N68" s="60">
        <v>77</v>
      </c>
      <c r="O68" s="60">
        <v>30</v>
      </c>
      <c r="P68" s="60" t="s">
        <v>19</v>
      </c>
      <c r="Q68" s="64">
        <v>3000</v>
      </c>
      <c r="R68" s="62">
        <f t="shared" ref="R68:R89" si="14">Q68*2/3</f>
        <v>2000</v>
      </c>
      <c r="S68" s="94">
        <f t="shared" si="12"/>
        <v>23.4</v>
      </c>
      <c r="T68" s="97">
        <f t="shared" si="13"/>
        <v>5.6862000000000004</v>
      </c>
      <c r="U68" s="97">
        <v>1.18</v>
      </c>
      <c r="V68" s="97">
        <f t="shared" si="11"/>
        <v>5.0427350427350426</v>
      </c>
    </row>
    <row r="69" spans="1:22" x14ac:dyDescent="0.25">
      <c r="A69" s="66">
        <v>3.67</v>
      </c>
      <c r="B69" s="59">
        <v>44.2</v>
      </c>
      <c r="C69" s="58">
        <v>7.47</v>
      </c>
      <c r="D69" s="60">
        <v>7</v>
      </c>
      <c r="E69" s="58">
        <v>0.88</v>
      </c>
      <c r="F69" s="59">
        <v>16.96</v>
      </c>
      <c r="G69" s="59">
        <v>0</v>
      </c>
      <c r="H69" s="59">
        <v>0</v>
      </c>
      <c r="I69" s="59">
        <f t="shared" si="9"/>
        <v>27.083200000000001</v>
      </c>
      <c r="J69" s="59">
        <f t="shared" si="10"/>
        <v>55.956800000000001</v>
      </c>
      <c r="K69" s="59">
        <v>1</v>
      </c>
      <c r="L69" s="59">
        <v>1</v>
      </c>
      <c r="M69" s="61" t="s">
        <v>53</v>
      </c>
      <c r="N69" s="60">
        <v>77</v>
      </c>
      <c r="O69" s="60">
        <v>30</v>
      </c>
      <c r="P69" s="60" t="s">
        <v>19</v>
      </c>
      <c r="Q69" s="64">
        <v>3000</v>
      </c>
      <c r="R69" s="62">
        <f t="shared" si="14"/>
        <v>2000</v>
      </c>
      <c r="S69" s="94">
        <f t="shared" si="12"/>
        <v>17.600000000000001</v>
      </c>
      <c r="T69" s="97">
        <f t="shared" si="13"/>
        <v>1.3147200000000001</v>
      </c>
      <c r="U69" s="97">
        <v>-1.63</v>
      </c>
      <c r="V69" s="97">
        <f t="shared" si="11"/>
        <v>-9.2613636363636349</v>
      </c>
    </row>
    <row r="70" spans="1:22" x14ac:dyDescent="0.25">
      <c r="A70" s="66">
        <v>3.68</v>
      </c>
      <c r="B70" s="59">
        <v>19.7</v>
      </c>
      <c r="C70" s="58">
        <v>20.91</v>
      </c>
      <c r="D70" s="60">
        <v>7</v>
      </c>
      <c r="E70" s="58">
        <v>1.85</v>
      </c>
      <c r="F70" s="59">
        <v>17.5</v>
      </c>
      <c r="G70" s="59">
        <v>0</v>
      </c>
      <c r="H70" s="59">
        <v>0</v>
      </c>
      <c r="I70" s="59">
        <f t="shared" si="9"/>
        <v>36.434000000000005</v>
      </c>
      <c r="J70" s="59">
        <f t="shared" si="10"/>
        <v>46.065999999999995</v>
      </c>
      <c r="K70" s="59">
        <v>1</v>
      </c>
      <c r="L70" s="59">
        <v>1</v>
      </c>
      <c r="M70" s="61" t="s">
        <v>55</v>
      </c>
      <c r="N70" s="60">
        <v>77</v>
      </c>
      <c r="O70" s="60">
        <v>30</v>
      </c>
      <c r="P70" s="60" t="s">
        <v>19</v>
      </c>
      <c r="Q70" s="64">
        <v>3000</v>
      </c>
      <c r="R70" s="62">
        <f t="shared" si="14"/>
        <v>2000</v>
      </c>
      <c r="S70" s="94">
        <f t="shared" si="12"/>
        <v>37.000000000000007</v>
      </c>
      <c r="T70" s="97">
        <f t="shared" si="13"/>
        <v>7.7367000000000017</v>
      </c>
      <c r="U70" s="97">
        <v>9.1199999999999992</v>
      </c>
      <c r="V70" s="97">
        <f t="shared" si="11"/>
        <v>24.648648648648642</v>
      </c>
    </row>
    <row r="71" spans="1:22" x14ac:dyDescent="0.25">
      <c r="A71" s="66">
        <v>3.69</v>
      </c>
      <c r="B71" s="59">
        <v>12.4</v>
      </c>
      <c r="C71" s="58">
        <v>28.5</v>
      </c>
      <c r="D71" s="60">
        <v>7</v>
      </c>
      <c r="E71" s="58">
        <v>3.07</v>
      </c>
      <c r="F71" s="59">
        <v>17.64</v>
      </c>
      <c r="G71" s="59">
        <v>0</v>
      </c>
      <c r="H71" s="59">
        <v>0</v>
      </c>
      <c r="I71" s="59">
        <f t="shared" si="9"/>
        <v>48.194800000000001</v>
      </c>
      <c r="J71" s="59">
        <f t="shared" si="10"/>
        <v>34.165199999999999</v>
      </c>
      <c r="K71" s="59">
        <v>1</v>
      </c>
      <c r="L71" s="59">
        <v>1</v>
      </c>
      <c r="M71" s="61" t="s">
        <v>56</v>
      </c>
      <c r="N71" s="60">
        <v>77</v>
      </c>
      <c r="O71" s="60">
        <v>30</v>
      </c>
      <c r="P71" s="60" t="s">
        <v>19</v>
      </c>
      <c r="Q71" s="64">
        <v>3000</v>
      </c>
      <c r="R71" s="62">
        <f t="shared" si="14"/>
        <v>2000</v>
      </c>
      <c r="S71" s="94">
        <f t="shared" si="12"/>
        <v>61.4</v>
      </c>
      <c r="T71" s="97">
        <f t="shared" si="13"/>
        <v>17.498999999999999</v>
      </c>
      <c r="U71" s="97">
        <v>22.86</v>
      </c>
      <c r="V71" s="97">
        <f t="shared" si="11"/>
        <v>37.23127035830619</v>
      </c>
    </row>
    <row r="72" spans="1:22" x14ac:dyDescent="0.25">
      <c r="A72" s="66">
        <v>3.7</v>
      </c>
      <c r="B72" s="59">
        <v>12.2</v>
      </c>
      <c r="C72" s="58">
        <v>29.19</v>
      </c>
      <c r="D72" s="60">
        <v>7</v>
      </c>
      <c r="E72" s="58">
        <v>3.14</v>
      </c>
      <c r="F72" s="59">
        <v>14.34</v>
      </c>
      <c r="G72" s="59">
        <v>0</v>
      </c>
      <c r="H72" s="59">
        <v>0</v>
      </c>
      <c r="I72" s="59">
        <f t="shared" si="9"/>
        <v>48.869600000000005</v>
      </c>
      <c r="J72" s="59">
        <f t="shared" si="10"/>
        <v>36.790399999999991</v>
      </c>
      <c r="K72" s="59">
        <v>1</v>
      </c>
      <c r="L72" s="59">
        <v>1</v>
      </c>
      <c r="M72" s="61" t="s">
        <v>57</v>
      </c>
      <c r="N72" s="60">
        <v>77</v>
      </c>
      <c r="O72" s="60">
        <v>30</v>
      </c>
      <c r="P72" s="60" t="s">
        <v>19</v>
      </c>
      <c r="Q72" s="64">
        <v>3000</v>
      </c>
      <c r="R72" s="62">
        <f t="shared" si="14"/>
        <v>2000</v>
      </c>
      <c r="S72" s="94">
        <f t="shared" si="12"/>
        <v>62.800000000000011</v>
      </c>
      <c r="T72" s="97">
        <f t="shared" si="13"/>
        <v>18.331320000000005</v>
      </c>
      <c r="U72" s="97">
        <v>23.79</v>
      </c>
      <c r="V72" s="97">
        <f t="shared" si="11"/>
        <v>37.882165605095537</v>
      </c>
    </row>
    <row r="73" spans="1:22" x14ac:dyDescent="0.25">
      <c r="A73" s="67">
        <v>3.71</v>
      </c>
      <c r="B73" s="68">
        <v>17.8</v>
      </c>
      <c r="C73" s="69">
        <v>22.1</v>
      </c>
      <c r="D73" s="70">
        <v>7</v>
      </c>
      <c r="E73" s="69">
        <v>2.2000000000000002</v>
      </c>
      <c r="F73" s="68">
        <v>14.4</v>
      </c>
      <c r="G73" s="68">
        <v>0</v>
      </c>
      <c r="H73" s="68">
        <v>0</v>
      </c>
      <c r="I73" s="68">
        <f t="shared" si="9"/>
        <v>39.808000000000007</v>
      </c>
      <c r="J73" s="68">
        <f t="shared" si="10"/>
        <v>45.791999999999994</v>
      </c>
      <c r="K73" s="68">
        <v>1</v>
      </c>
      <c r="L73" s="68">
        <v>1</v>
      </c>
      <c r="M73" s="71" t="s">
        <v>58</v>
      </c>
      <c r="N73" s="70">
        <v>77</v>
      </c>
      <c r="O73" s="70">
        <v>30</v>
      </c>
      <c r="P73" s="70" t="s">
        <v>19</v>
      </c>
      <c r="Q73" s="72">
        <v>3000</v>
      </c>
      <c r="R73" s="73">
        <f t="shared" si="14"/>
        <v>2000</v>
      </c>
      <c r="S73" s="95">
        <f t="shared" si="12"/>
        <v>44.000000000000007</v>
      </c>
      <c r="T73" s="98">
        <f t="shared" si="13"/>
        <v>9.724000000000002</v>
      </c>
      <c r="U73" s="98">
        <v>13.74</v>
      </c>
      <c r="V73" s="98">
        <f t="shared" si="11"/>
        <v>31.22727272727272</v>
      </c>
    </row>
    <row r="74" spans="1:22" x14ac:dyDescent="0.25">
      <c r="A74" s="66">
        <v>3.72</v>
      </c>
      <c r="B74" s="59">
        <v>57.9</v>
      </c>
      <c r="C74" s="58">
        <v>-22</v>
      </c>
      <c r="D74" s="60">
        <v>8</v>
      </c>
      <c r="E74" s="58">
        <v>0.7</v>
      </c>
      <c r="F74" s="59">
        <v>6.2</v>
      </c>
      <c r="G74" s="59">
        <v>0</v>
      </c>
      <c r="H74" s="59">
        <v>0</v>
      </c>
      <c r="I74" s="59">
        <f t="shared" si="9"/>
        <v>25.348000000000003</v>
      </c>
      <c r="J74" s="59">
        <f t="shared" si="10"/>
        <v>68.451999999999998</v>
      </c>
      <c r="K74" s="59">
        <v>1</v>
      </c>
      <c r="L74" s="59">
        <v>1</v>
      </c>
      <c r="M74" s="61" t="s">
        <v>40</v>
      </c>
      <c r="N74" s="65">
        <v>140</v>
      </c>
      <c r="O74" s="60">
        <v>30</v>
      </c>
      <c r="P74" s="60" t="s">
        <v>131</v>
      </c>
      <c r="Q74" s="64">
        <v>22400</v>
      </c>
      <c r="R74" s="62">
        <f t="shared" si="14"/>
        <v>14933.333333333334</v>
      </c>
      <c r="S74" s="94">
        <f t="shared" si="12"/>
        <v>104.53333333333333</v>
      </c>
      <c r="T74" s="97">
        <f t="shared" si="13"/>
        <v>-22.99733333333333</v>
      </c>
      <c r="U74" s="97">
        <v>-23.97</v>
      </c>
      <c r="V74" s="97">
        <f t="shared" si="11"/>
        <v>-22.930484693877553</v>
      </c>
    </row>
    <row r="75" spans="1:22" x14ac:dyDescent="0.25">
      <c r="A75" s="66">
        <v>3.73</v>
      </c>
      <c r="B75" s="59">
        <v>57.9</v>
      </c>
      <c r="C75" s="58">
        <v>-15.2</v>
      </c>
      <c r="D75" s="60">
        <v>8</v>
      </c>
      <c r="E75" s="58">
        <v>0.7</v>
      </c>
      <c r="F75" s="59">
        <v>6.2</v>
      </c>
      <c r="G75" s="59">
        <v>0</v>
      </c>
      <c r="H75" s="59">
        <v>0</v>
      </c>
      <c r="I75" s="59">
        <f t="shared" si="9"/>
        <v>25.348000000000003</v>
      </c>
      <c r="J75" s="59">
        <f t="shared" si="10"/>
        <v>68.451999999999998</v>
      </c>
      <c r="K75" s="59">
        <v>1</v>
      </c>
      <c r="L75" s="59">
        <v>1</v>
      </c>
      <c r="M75" s="61" t="s">
        <v>41</v>
      </c>
      <c r="N75" s="65">
        <v>140</v>
      </c>
      <c r="O75" s="60">
        <v>30</v>
      </c>
      <c r="P75" s="60" t="s">
        <v>131</v>
      </c>
      <c r="Q75" s="64">
        <v>22400</v>
      </c>
      <c r="R75" s="62">
        <f t="shared" si="14"/>
        <v>14933.333333333334</v>
      </c>
      <c r="S75" s="94">
        <f t="shared" si="12"/>
        <v>104.53333333333333</v>
      </c>
      <c r="T75" s="97">
        <f t="shared" si="13"/>
        <v>-15.889066666666665</v>
      </c>
      <c r="U75" s="97">
        <v>-23.97</v>
      </c>
      <c r="V75" s="97">
        <f t="shared" si="11"/>
        <v>-22.930484693877553</v>
      </c>
    </row>
    <row r="76" spans="1:22" x14ac:dyDescent="0.25">
      <c r="A76" s="66">
        <v>3.74</v>
      </c>
      <c r="B76" s="59">
        <v>57.9</v>
      </c>
      <c r="C76" s="58">
        <v>-19.100000000000001</v>
      </c>
      <c r="D76" s="60">
        <v>8</v>
      </c>
      <c r="E76" s="58">
        <v>0.7</v>
      </c>
      <c r="F76" s="59">
        <v>6.2</v>
      </c>
      <c r="G76" s="59">
        <v>0</v>
      </c>
      <c r="H76" s="59">
        <v>0</v>
      </c>
      <c r="I76" s="59">
        <f t="shared" si="9"/>
        <v>25.348000000000003</v>
      </c>
      <c r="J76" s="59">
        <f t="shared" si="10"/>
        <v>68.451999999999998</v>
      </c>
      <c r="K76" s="59">
        <v>1</v>
      </c>
      <c r="L76" s="59">
        <v>1</v>
      </c>
      <c r="M76" s="61" t="s">
        <v>42</v>
      </c>
      <c r="N76" s="65">
        <v>140</v>
      </c>
      <c r="O76" s="60">
        <v>30</v>
      </c>
      <c r="P76" s="60" t="s">
        <v>131</v>
      </c>
      <c r="Q76" s="64">
        <v>22400</v>
      </c>
      <c r="R76" s="62">
        <f t="shared" si="14"/>
        <v>14933.333333333334</v>
      </c>
      <c r="S76" s="94">
        <f t="shared" si="12"/>
        <v>104.53333333333333</v>
      </c>
      <c r="T76" s="97">
        <f t="shared" si="13"/>
        <v>-19.965866666666667</v>
      </c>
      <c r="U76" s="97">
        <v>-23.97</v>
      </c>
      <c r="V76" s="97">
        <f t="shared" si="11"/>
        <v>-22.930484693877553</v>
      </c>
    </row>
    <row r="77" spans="1:22" x14ac:dyDescent="0.25">
      <c r="A77" s="66">
        <v>3.75</v>
      </c>
      <c r="B77" s="59">
        <v>35.6</v>
      </c>
      <c r="C77" s="58">
        <v>11.8</v>
      </c>
      <c r="D77" s="60">
        <v>8</v>
      </c>
      <c r="E77" s="58">
        <v>1.24</v>
      </c>
      <c r="F77" s="59">
        <v>15</v>
      </c>
      <c r="G77" s="59">
        <v>0</v>
      </c>
      <c r="H77" s="59">
        <v>0</v>
      </c>
      <c r="I77" s="59">
        <f t="shared" si="9"/>
        <v>30.553600000000003</v>
      </c>
      <c r="J77" s="59">
        <f t="shared" si="10"/>
        <v>54.446399999999997</v>
      </c>
      <c r="K77" s="59">
        <v>1</v>
      </c>
      <c r="L77" s="59">
        <v>1</v>
      </c>
      <c r="M77" s="61" t="s">
        <v>33</v>
      </c>
      <c r="N77" s="65">
        <v>140</v>
      </c>
      <c r="O77" s="60">
        <v>30</v>
      </c>
      <c r="P77" s="60" t="s">
        <v>131</v>
      </c>
      <c r="Q77" s="64">
        <v>22400</v>
      </c>
      <c r="R77" s="62">
        <f t="shared" si="14"/>
        <v>14933.333333333334</v>
      </c>
      <c r="S77" s="94">
        <f t="shared" si="12"/>
        <v>185.17333333333335</v>
      </c>
      <c r="T77" s="97">
        <f t="shared" si="13"/>
        <v>21.850453333333334</v>
      </c>
      <c r="U77" s="97">
        <v>15.02</v>
      </c>
      <c r="V77" s="97">
        <f t="shared" si="11"/>
        <v>8.1113191244239626</v>
      </c>
    </row>
    <row r="78" spans="1:22" x14ac:dyDescent="0.25">
      <c r="A78" s="66">
        <v>3.76</v>
      </c>
      <c r="B78" s="59">
        <v>35.6</v>
      </c>
      <c r="C78" s="58">
        <v>18.3</v>
      </c>
      <c r="D78" s="60">
        <v>8</v>
      </c>
      <c r="E78" s="58">
        <v>1.24</v>
      </c>
      <c r="F78" s="59">
        <v>15</v>
      </c>
      <c r="G78" s="59">
        <v>0</v>
      </c>
      <c r="H78" s="59">
        <v>0</v>
      </c>
      <c r="I78" s="59">
        <f t="shared" si="9"/>
        <v>30.553600000000003</v>
      </c>
      <c r="J78" s="59">
        <f t="shared" si="10"/>
        <v>54.446399999999997</v>
      </c>
      <c r="K78" s="59">
        <v>1</v>
      </c>
      <c r="L78" s="59">
        <v>1</v>
      </c>
      <c r="M78" s="61" t="s">
        <v>34</v>
      </c>
      <c r="N78" s="65">
        <v>140</v>
      </c>
      <c r="O78" s="60">
        <v>30</v>
      </c>
      <c r="P78" s="60" t="s">
        <v>131</v>
      </c>
      <c r="Q78" s="64">
        <v>22400</v>
      </c>
      <c r="R78" s="62">
        <f t="shared" si="14"/>
        <v>14933.333333333334</v>
      </c>
      <c r="S78" s="94">
        <f t="shared" si="12"/>
        <v>185.17333333333335</v>
      </c>
      <c r="T78" s="97">
        <f t="shared" si="13"/>
        <v>33.886720000000004</v>
      </c>
      <c r="U78" s="97">
        <v>15.02</v>
      </c>
      <c r="V78" s="97">
        <f t="shared" si="11"/>
        <v>8.1113191244239626</v>
      </c>
    </row>
    <row r="79" spans="1:22" x14ac:dyDescent="0.25">
      <c r="A79" s="66">
        <v>3.77</v>
      </c>
      <c r="B79" s="59">
        <v>35.6</v>
      </c>
      <c r="C79" s="58">
        <v>9.9</v>
      </c>
      <c r="D79" s="60">
        <v>8</v>
      </c>
      <c r="E79" s="58">
        <v>1.24</v>
      </c>
      <c r="F79" s="59">
        <v>15</v>
      </c>
      <c r="G79" s="59">
        <v>0</v>
      </c>
      <c r="H79" s="59">
        <v>0</v>
      </c>
      <c r="I79" s="59">
        <f t="shared" si="9"/>
        <v>30.553600000000003</v>
      </c>
      <c r="J79" s="59">
        <f t="shared" si="10"/>
        <v>54.446399999999997</v>
      </c>
      <c r="K79" s="59">
        <v>1</v>
      </c>
      <c r="L79" s="59">
        <v>1</v>
      </c>
      <c r="M79" s="61" t="s">
        <v>35</v>
      </c>
      <c r="N79" s="65">
        <v>140</v>
      </c>
      <c r="O79" s="60">
        <v>30</v>
      </c>
      <c r="P79" s="60" t="s">
        <v>131</v>
      </c>
      <c r="Q79" s="64">
        <v>22400</v>
      </c>
      <c r="R79" s="62">
        <f t="shared" si="14"/>
        <v>14933.333333333334</v>
      </c>
      <c r="S79" s="94">
        <f t="shared" si="12"/>
        <v>185.17333333333335</v>
      </c>
      <c r="T79" s="97">
        <f t="shared" si="13"/>
        <v>18.332160000000002</v>
      </c>
      <c r="U79" s="97">
        <v>15.02</v>
      </c>
      <c r="V79" s="97">
        <f t="shared" si="11"/>
        <v>8.1113191244239626</v>
      </c>
    </row>
    <row r="80" spans="1:22" x14ac:dyDescent="0.25">
      <c r="A80" s="66">
        <v>3.78</v>
      </c>
      <c r="B80" s="59">
        <v>20.399999999999999</v>
      </c>
      <c r="C80" s="58">
        <v>32</v>
      </c>
      <c r="D80" s="60">
        <v>8</v>
      </c>
      <c r="E80" s="58">
        <v>2.14</v>
      </c>
      <c r="F80" s="59">
        <v>6.2</v>
      </c>
      <c r="G80" s="59">
        <v>0</v>
      </c>
      <c r="H80" s="59">
        <v>0</v>
      </c>
      <c r="I80" s="59">
        <f t="shared" si="9"/>
        <v>39.229600000000005</v>
      </c>
      <c r="J80" s="59">
        <f t="shared" si="10"/>
        <v>54.570399999999992</v>
      </c>
      <c r="K80" s="59">
        <v>1</v>
      </c>
      <c r="L80" s="59">
        <v>1</v>
      </c>
      <c r="M80" s="61" t="s">
        <v>32</v>
      </c>
      <c r="N80" s="65">
        <v>140</v>
      </c>
      <c r="O80" s="60">
        <v>30</v>
      </c>
      <c r="P80" s="60" t="s">
        <v>131</v>
      </c>
      <c r="Q80" s="64">
        <v>22400</v>
      </c>
      <c r="R80" s="62">
        <f t="shared" si="14"/>
        <v>14933.333333333334</v>
      </c>
      <c r="S80" s="94">
        <f t="shared" si="12"/>
        <v>319.57333333333338</v>
      </c>
      <c r="T80" s="97">
        <f t="shared" si="13"/>
        <v>102.26346666666669</v>
      </c>
      <c r="U80" s="97">
        <v>109.94</v>
      </c>
      <c r="V80" s="97">
        <f t="shared" si="11"/>
        <v>34.402119492656865</v>
      </c>
    </row>
    <row r="81" spans="1:22" x14ac:dyDescent="0.25">
      <c r="A81" s="66">
        <v>3.79</v>
      </c>
      <c r="B81" s="59">
        <v>20.399999999999999</v>
      </c>
      <c r="C81" s="58">
        <v>35.299999999999997</v>
      </c>
      <c r="D81" s="60">
        <v>8</v>
      </c>
      <c r="E81" s="58">
        <v>2.14</v>
      </c>
      <c r="F81" s="59">
        <v>6.2</v>
      </c>
      <c r="G81" s="59">
        <v>0</v>
      </c>
      <c r="H81" s="59">
        <v>0</v>
      </c>
      <c r="I81" s="59">
        <f t="shared" si="9"/>
        <v>39.229600000000005</v>
      </c>
      <c r="J81" s="59">
        <f t="shared" si="10"/>
        <v>54.570399999999992</v>
      </c>
      <c r="K81" s="59">
        <v>1</v>
      </c>
      <c r="L81" s="59">
        <v>1</v>
      </c>
      <c r="M81" s="61" t="s">
        <v>36</v>
      </c>
      <c r="N81" s="65">
        <v>140</v>
      </c>
      <c r="O81" s="60">
        <v>30</v>
      </c>
      <c r="P81" s="60" t="s">
        <v>131</v>
      </c>
      <c r="Q81" s="64">
        <v>22400</v>
      </c>
      <c r="R81" s="62">
        <f t="shared" si="14"/>
        <v>14933.333333333334</v>
      </c>
      <c r="S81" s="94">
        <f t="shared" si="12"/>
        <v>319.57333333333338</v>
      </c>
      <c r="T81" s="97">
        <f t="shared" si="13"/>
        <v>112.80938666666667</v>
      </c>
      <c r="U81" s="97">
        <v>109.94</v>
      </c>
      <c r="V81" s="97">
        <f t="shared" ref="V81:V89" si="15">U81/S81*100</f>
        <v>34.402119492656865</v>
      </c>
    </row>
    <row r="82" spans="1:22" x14ac:dyDescent="0.25">
      <c r="A82" s="66">
        <v>3.8</v>
      </c>
      <c r="B82" s="59">
        <v>20.399999999999999</v>
      </c>
      <c r="C82" s="58">
        <v>27.9</v>
      </c>
      <c r="D82" s="60">
        <v>8</v>
      </c>
      <c r="E82" s="58">
        <v>2.14</v>
      </c>
      <c r="F82" s="59">
        <v>6.2</v>
      </c>
      <c r="G82" s="59">
        <v>0</v>
      </c>
      <c r="H82" s="59">
        <v>0</v>
      </c>
      <c r="I82" s="59">
        <f t="shared" si="9"/>
        <v>39.229600000000005</v>
      </c>
      <c r="J82" s="59">
        <f t="shared" si="10"/>
        <v>54.570399999999992</v>
      </c>
      <c r="K82" s="59">
        <v>1</v>
      </c>
      <c r="L82" s="59">
        <v>1</v>
      </c>
      <c r="M82" s="61" t="s">
        <v>31</v>
      </c>
      <c r="N82" s="65">
        <v>140</v>
      </c>
      <c r="O82" s="60">
        <v>30</v>
      </c>
      <c r="P82" s="60" t="s">
        <v>131</v>
      </c>
      <c r="Q82" s="64">
        <v>22400</v>
      </c>
      <c r="R82" s="62">
        <f t="shared" si="14"/>
        <v>14933.333333333334</v>
      </c>
      <c r="S82" s="94">
        <f t="shared" si="12"/>
        <v>319.57333333333338</v>
      </c>
      <c r="T82" s="97">
        <f t="shared" si="13"/>
        <v>89.160960000000017</v>
      </c>
      <c r="U82" s="97">
        <v>109.94</v>
      </c>
      <c r="V82" s="97">
        <f t="shared" si="15"/>
        <v>34.402119492656865</v>
      </c>
    </row>
    <row r="83" spans="1:22" x14ac:dyDescent="0.25">
      <c r="A83" s="66">
        <v>3.81</v>
      </c>
      <c r="B83" s="59">
        <v>14.4</v>
      </c>
      <c r="C83" s="58">
        <v>30.1</v>
      </c>
      <c r="D83" s="60">
        <v>8</v>
      </c>
      <c r="E83" s="58">
        <v>2.83</v>
      </c>
      <c r="F83" s="59">
        <v>8</v>
      </c>
      <c r="G83" s="59">
        <v>0</v>
      </c>
      <c r="H83" s="59">
        <v>0</v>
      </c>
      <c r="I83" s="59">
        <f t="shared" si="9"/>
        <v>45.881200000000007</v>
      </c>
      <c r="J83" s="59">
        <f t="shared" si="10"/>
        <v>46.118799999999993</v>
      </c>
      <c r="K83" s="59">
        <v>1</v>
      </c>
      <c r="L83" s="59">
        <v>1</v>
      </c>
      <c r="M83" s="61" t="s">
        <v>37</v>
      </c>
      <c r="N83" s="65">
        <v>140</v>
      </c>
      <c r="O83" s="60">
        <v>30</v>
      </c>
      <c r="P83" s="60" t="s">
        <v>131</v>
      </c>
      <c r="Q83" s="64">
        <v>22400</v>
      </c>
      <c r="R83" s="62">
        <f t="shared" si="14"/>
        <v>14933.333333333334</v>
      </c>
      <c r="S83" s="94">
        <f t="shared" si="12"/>
        <v>422.6133333333334</v>
      </c>
      <c r="T83" s="97">
        <f t="shared" si="13"/>
        <v>127.20661333333335</v>
      </c>
      <c r="U83" s="97">
        <v>161.24</v>
      </c>
      <c r="V83" s="97">
        <f t="shared" si="15"/>
        <v>38.153079252902572</v>
      </c>
    </row>
    <row r="84" spans="1:22" x14ac:dyDescent="0.25">
      <c r="A84" s="66">
        <v>3.82</v>
      </c>
      <c r="B84" s="59">
        <v>14.4</v>
      </c>
      <c r="C84" s="58">
        <v>29.4</v>
      </c>
      <c r="D84" s="60">
        <v>8</v>
      </c>
      <c r="E84" s="58">
        <v>2.83</v>
      </c>
      <c r="F84" s="59">
        <v>8</v>
      </c>
      <c r="G84" s="59">
        <v>0</v>
      </c>
      <c r="H84" s="59">
        <v>0</v>
      </c>
      <c r="I84" s="59">
        <f t="shared" si="9"/>
        <v>45.881200000000007</v>
      </c>
      <c r="J84" s="59">
        <f t="shared" si="10"/>
        <v>46.118799999999993</v>
      </c>
      <c r="K84" s="59">
        <v>1</v>
      </c>
      <c r="L84" s="59">
        <v>1</v>
      </c>
      <c r="M84" s="61" t="s">
        <v>38</v>
      </c>
      <c r="N84" s="65">
        <v>140</v>
      </c>
      <c r="O84" s="60">
        <v>30</v>
      </c>
      <c r="P84" s="60" t="s">
        <v>131</v>
      </c>
      <c r="Q84" s="64">
        <v>22400</v>
      </c>
      <c r="R84" s="62">
        <f t="shared" si="14"/>
        <v>14933.333333333334</v>
      </c>
      <c r="S84" s="94">
        <f t="shared" si="12"/>
        <v>422.6133333333334</v>
      </c>
      <c r="T84" s="97">
        <f t="shared" si="13"/>
        <v>124.24832000000002</v>
      </c>
      <c r="U84" s="97">
        <v>161.24</v>
      </c>
      <c r="V84" s="97">
        <f t="shared" si="15"/>
        <v>38.153079252902572</v>
      </c>
    </row>
    <row r="85" spans="1:22" x14ac:dyDescent="0.25">
      <c r="A85" s="67">
        <v>3.83</v>
      </c>
      <c r="B85" s="68">
        <v>14.4</v>
      </c>
      <c r="C85" s="69">
        <v>25.9</v>
      </c>
      <c r="D85" s="70">
        <v>8</v>
      </c>
      <c r="E85" s="69">
        <v>2.83</v>
      </c>
      <c r="F85" s="68">
        <v>8</v>
      </c>
      <c r="G85" s="68">
        <v>0</v>
      </c>
      <c r="H85" s="68">
        <v>0</v>
      </c>
      <c r="I85" s="68">
        <f t="shared" si="9"/>
        <v>45.881200000000007</v>
      </c>
      <c r="J85" s="68">
        <f t="shared" si="10"/>
        <v>46.118799999999993</v>
      </c>
      <c r="K85" s="68">
        <v>1</v>
      </c>
      <c r="L85" s="68">
        <v>1</v>
      </c>
      <c r="M85" s="71" t="s">
        <v>39</v>
      </c>
      <c r="N85" s="90">
        <v>140</v>
      </c>
      <c r="O85" s="70">
        <v>30</v>
      </c>
      <c r="P85" s="70" t="s">
        <v>131</v>
      </c>
      <c r="Q85" s="72">
        <v>22400</v>
      </c>
      <c r="R85" s="73">
        <f t="shared" si="14"/>
        <v>14933.333333333334</v>
      </c>
      <c r="S85" s="95">
        <f t="shared" si="12"/>
        <v>422.6133333333334</v>
      </c>
      <c r="T85" s="98">
        <f t="shared" si="13"/>
        <v>109.45685333333334</v>
      </c>
      <c r="U85" s="98">
        <v>161.24</v>
      </c>
      <c r="V85" s="98">
        <f t="shared" si="15"/>
        <v>38.153079252902572</v>
      </c>
    </row>
    <row r="86" spans="1:22" x14ac:dyDescent="0.25">
      <c r="A86" s="66">
        <v>3.84</v>
      </c>
      <c r="B86" s="59">
        <v>45.9</v>
      </c>
      <c r="C86" s="58">
        <v>-19</v>
      </c>
      <c r="D86" s="60">
        <v>9</v>
      </c>
      <c r="E86" s="58">
        <v>0.86</v>
      </c>
      <c r="F86" s="59">
        <v>5</v>
      </c>
      <c r="G86" s="59">
        <v>0</v>
      </c>
      <c r="H86" s="59">
        <v>0</v>
      </c>
      <c r="I86" s="59">
        <f t="shared" si="9"/>
        <v>26.8904</v>
      </c>
      <c r="J86" s="59">
        <f t="shared" si="10"/>
        <v>68.1096</v>
      </c>
      <c r="K86" s="59">
        <v>1</v>
      </c>
      <c r="L86" s="59">
        <v>1</v>
      </c>
      <c r="M86" s="61" t="s">
        <v>27</v>
      </c>
      <c r="N86" s="60">
        <v>112</v>
      </c>
      <c r="O86" s="60">
        <v>25</v>
      </c>
      <c r="P86" s="60" t="s">
        <v>21</v>
      </c>
      <c r="Q86" s="64">
        <v>11428.6</v>
      </c>
      <c r="R86" s="62">
        <f t="shared" si="14"/>
        <v>7619.0666666666666</v>
      </c>
      <c r="S86" s="94">
        <f t="shared" si="12"/>
        <v>65.523973333333331</v>
      </c>
      <c r="T86" s="97">
        <f t="shared" si="13"/>
        <v>-12.449554933333333</v>
      </c>
      <c r="U86" s="97">
        <v>-6.67</v>
      </c>
      <c r="V86" s="97">
        <f t="shared" si="15"/>
        <v>-10.179480365252576</v>
      </c>
    </row>
    <row r="87" spans="1:22" x14ac:dyDescent="0.25">
      <c r="A87" s="66">
        <v>3.85</v>
      </c>
      <c r="B87" s="59">
        <v>32</v>
      </c>
      <c r="C87" s="58">
        <v>-11.3</v>
      </c>
      <c r="D87" s="60">
        <v>9</v>
      </c>
      <c r="E87" s="58">
        <v>1.32</v>
      </c>
      <c r="F87" s="59">
        <v>5</v>
      </c>
      <c r="G87" s="59">
        <v>0</v>
      </c>
      <c r="H87" s="59">
        <v>0</v>
      </c>
      <c r="I87" s="59">
        <f t="shared" si="9"/>
        <v>31.324800000000003</v>
      </c>
      <c r="J87" s="59">
        <f t="shared" si="10"/>
        <v>63.675199999999997</v>
      </c>
      <c r="K87" s="59">
        <v>1</v>
      </c>
      <c r="L87" s="59">
        <v>1</v>
      </c>
      <c r="M87" s="61" t="s">
        <v>28</v>
      </c>
      <c r="N87" s="60">
        <v>112</v>
      </c>
      <c r="O87" s="60">
        <v>25</v>
      </c>
      <c r="P87" s="60" t="s">
        <v>21</v>
      </c>
      <c r="Q87" s="64">
        <v>11428.6</v>
      </c>
      <c r="R87" s="62">
        <f t="shared" si="14"/>
        <v>7619.0666666666666</v>
      </c>
      <c r="S87" s="94">
        <f t="shared" si="12"/>
        <v>100.57168</v>
      </c>
      <c r="T87" s="97">
        <f t="shared" si="13"/>
        <v>-11.36459984</v>
      </c>
      <c r="U87" s="97">
        <v>12.12</v>
      </c>
      <c r="V87" s="97">
        <f t="shared" si="15"/>
        <v>12.051106235870773</v>
      </c>
    </row>
    <row r="88" spans="1:22" x14ac:dyDescent="0.25">
      <c r="A88" s="66">
        <v>3.86</v>
      </c>
      <c r="B88" s="59">
        <v>19.3</v>
      </c>
      <c r="C88" s="58">
        <v>38.799999999999997</v>
      </c>
      <c r="D88" s="60">
        <v>9</v>
      </c>
      <c r="E88" s="58">
        <v>2.08</v>
      </c>
      <c r="F88" s="59">
        <v>5</v>
      </c>
      <c r="G88" s="59">
        <v>0</v>
      </c>
      <c r="H88" s="59">
        <v>0</v>
      </c>
      <c r="I88" s="59">
        <f t="shared" si="9"/>
        <v>38.651200000000003</v>
      </c>
      <c r="J88" s="59">
        <f t="shared" si="10"/>
        <v>56.348799999999997</v>
      </c>
      <c r="K88" s="59">
        <v>1</v>
      </c>
      <c r="L88" s="59">
        <v>1</v>
      </c>
      <c r="M88" s="61" t="s">
        <v>29</v>
      </c>
      <c r="N88" s="60">
        <v>112</v>
      </c>
      <c r="O88" s="60">
        <v>25</v>
      </c>
      <c r="P88" s="60" t="s">
        <v>21</v>
      </c>
      <c r="Q88" s="64">
        <v>11428.6</v>
      </c>
      <c r="R88" s="62">
        <f t="shared" si="14"/>
        <v>7619.0666666666666</v>
      </c>
      <c r="S88" s="94">
        <f t="shared" si="12"/>
        <v>158.47658666666666</v>
      </c>
      <c r="T88" s="97">
        <f t="shared" si="13"/>
        <v>61.48891562666666</v>
      </c>
      <c r="U88" s="97">
        <v>50.92</v>
      </c>
      <c r="V88" s="97">
        <f t="shared" si="15"/>
        <v>32.130929288061402</v>
      </c>
    </row>
    <row r="89" spans="1:22" x14ac:dyDescent="0.25">
      <c r="A89" s="67">
        <v>3.87</v>
      </c>
      <c r="B89" s="68">
        <v>12.6</v>
      </c>
      <c r="C89" s="69">
        <v>57.7</v>
      </c>
      <c r="D89" s="70">
        <v>9</v>
      </c>
      <c r="E89" s="69">
        <v>2.67</v>
      </c>
      <c r="F89" s="68">
        <v>5</v>
      </c>
      <c r="G89" s="68">
        <v>0</v>
      </c>
      <c r="H89" s="68">
        <v>0</v>
      </c>
      <c r="I89" s="68">
        <f t="shared" si="9"/>
        <v>44.338800000000006</v>
      </c>
      <c r="J89" s="68">
        <f t="shared" si="10"/>
        <v>50.661199999999994</v>
      </c>
      <c r="K89" s="68">
        <v>1</v>
      </c>
      <c r="L89" s="68">
        <v>1</v>
      </c>
      <c r="M89" s="71" t="s">
        <v>30</v>
      </c>
      <c r="N89" s="70">
        <v>112</v>
      </c>
      <c r="O89" s="70">
        <v>25</v>
      </c>
      <c r="P89" s="70" t="s">
        <v>21</v>
      </c>
      <c r="Q89" s="72">
        <v>11428.6</v>
      </c>
      <c r="R89" s="73">
        <f t="shared" si="14"/>
        <v>7619.0666666666666</v>
      </c>
      <c r="S89" s="95">
        <f t="shared" si="12"/>
        <v>203.42907999999997</v>
      </c>
      <c r="T89" s="98">
        <f t="shared" si="13"/>
        <v>117.37857915999999</v>
      </c>
      <c r="U89" s="98">
        <v>74.599999999999994</v>
      </c>
      <c r="V89" s="98">
        <f t="shared" si="15"/>
        <v>36.671256636465152</v>
      </c>
    </row>
  </sheetData>
  <conditionalFormatting sqref="A4:T89">
    <cfRule type="expression" dxfId="5" priority="3">
      <formula>AND($P4=$P3,A4=A3)</formula>
    </cfRule>
  </conditionalFormatting>
  <conditionalFormatting sqref="U4:U89">
    <cfRule type="expression" dxfId="4" priority="2">
      <formula>AND($P4=$P3,U4=U3)</formula>
    </cfRule>
  </conditionalFormatting>
  <conditionalFormatting sqref="V4:V89">
    <cfRule type="expression" dxfId="3" priority="1">
      <formula>AND($P4=$P3,V4=V3)</formula>
    </cfRule>
  </conditionalFormatting>
  <pageMargins left="0.2" right="0.2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showGridLines="0" zoomScaleNormal="100" workbookViewId="0"/>
  </sheetViews>
  <sheetFormatPr defaultRowHeight="15" x14ac:dyDescent="0.25"/>
  <cols>
    <col min="2" max="5" width="10.7109375" customWidth="1"/>
  </cols>
  <sheetData>
    <row r="1" spans="1:5" x14ac:dyDescent="0.25">
      <c r="B1" s="117" t="s">
        <v>145</v>
      </c>
      <c r="C1" s="118"/>
      <c r="D1" s="119" t="s">
        <v>138</v>
      </c>
      <c r="E1" s="118"/>
    </row>
    <row r="2" spans="1:5" x14ac:dyDescent="0.25">
      <c r="A2" s="112" t="s">
        <v>148</v>
      </c>
      <c r="B2" s="105" t="s">
        <v>147</v>
      </c>
      <c r="C2" s="106" t="s">
        <v>146</v>
      </c>
      <c r="D2" s="107" t="s">
        <v>147</v>
      </c>
      <c r="E2" s="106" t="s">
        <v>146</v>
      </c>
    </row>
    <row r="3" spans="1:5" x14ac:dyDescent="0.25">
      <c r="A3" s="108">
        <v>3.05</v>
      </c>
      <c r="B3" s="110">
        <f>'Data (all)'!U7</f>
        <v>11.53</v>
      </c>
      <c r="C3" s="103">
        <v>8.3068433280000011</v>
      </c>
      <c r="D3" s="101">
        <f>'Data (all)'!V7</f>
        <v>34.422702910040961</v>
      </c>
      <c r="E3" s="103">
        <v>24.8</v>
      </c>
    </row>
    <row r="4" spans="1:5" x14ac:dyDescent="0.25">
      <c r="A4" s="108">
        <v>3.06</v>
      </c>
      <c r="B4" s="110">
        <f>'Data (all)'!U8</f>
        <v>11.53</v>
      </c>
      <c r="C4" s="103">
        <v>6.5985811920000002</v>
      </c>
      <c r="D4" s="101">
        <f>'Data (all)'!V8</f>
        <v>34.422702910040961</v>
      </c>
      <c r="E4" s="103">
        <v>19.7</v>
      </c>
    </row>
    <row r="5" spans="1:5" x14ac:dyDescent="0.25">
      <c r="A5" s="108">
        <v>3.07</v>
      </c>
      <c r="B5" s="110">
        <f>'Data (all)'!U9</f>
        <v>7.04</v>
      </c>
      <c r="C5" s="103">
        <v>7.2114501398400002</v>
      </c>
      <c r="D5" s="101">
        <f>'Data (all)'!V9</f>
        <v>25.811396652619695</v>
      </c>
      <c r="E5" s="103">
        <v>26.44</v>
      </c>
    </row>
    <row r="6" spans="1:5" x14ac:dyDescent="0.25">
      <c r="A6" s="108">
        <v>3.08</v>
      </c>
      <c r="B6" s="110">
        <f>'Data (all)'!U10</f>
        <v>7.04</v>
      </c>
      <c r="C6" s="103">
        <v>5.3567655350400001</v>
      </c>
      <c r="D6" s="101">
        <f>'Data (all)'!V10</f>
        <v>25.811396652619695</v>
      </c>
      <c r="E6" s="103">
        <v>19.64</v>
      </c>
    </row>
    <row r="7" spans="1:5" x14ac:dyDescent="0.25">
      <c r="A7" s="108">
        <v>3.09</v>
      </c>
      <c r="B7" s="110">
        <f>'Data (all)'!U11</f>
        <v>5.79</v>
      </c>
      <c r="C7" s="103">
        <v>6.0472479614400001</v>
      </c>
      <c r="D7" s="101">
        <f>'Data (all)'!V11</f>
        <v>23.725866859581323</v>
      </c>
      <c r="E7" s="103">
        <v>24.78</v>
      </c>
    </row>
    <row r="8" spans="1:5" x14ac:dyDescent="0.25">
      <c r="A8" s="108">
        <v>3.1</v>
      </c>
      <c r="B8" s="110">
        <f>'Data (all)'!U12</f>
        <v>2.86</v>
      </c>
      <c r="C8" s="103">
        <v>1.8943845530400001</v>
      </c>
      <c r="D8" s="101">
        <f>'Data (all)'!V12</f>
        <v>13.481845573020108</v>
      </c>
      <c r="E8" s="103">
        <v>8.93</v>
      </c>
    </row>
    <row r="9" spans="1:5" x14ac:dyDescent="0.25">
      <c r="A9" s="108">
        <v>3.11</v>
      </c>
      <c r="B9" s="110">
        <f>'Data (all)'!U13</f>
        <v>2.86</v>
      </c>
      <c r="C9" s="103">
        <v>2.1340995076800002</v>
      </c>
      <c r="D9" s="101">
        <f>'Data (all)'!V13</f>
        <v>13.481845573020108</v>
      </c>
      <c r="E9" s="103">
        <v>10.06</v>
      </c>
    </row>
    <row r="10" spans="1:5" x14ac:dyDescent="0.25">
      <c r="A10" s="108">
        <v>3.12</v>
      </c>
      <c r="B10" s="110">
        <f>'Data (all)'!U14</f>
        <v>1.1499999999999999</v>
      </c>
      <c r="C10" s="103">
        <v>1.5474845232000001</v>
      </c>
      <c r="D10" s="101">
        <f>'Data (all)'!V14</f>
        <v>6.5545082021405756</v>
      </c>
      <c r="E10" s="103">
        <v>8.82</v>
      </c>
    </row>
    <row r="11" spans="1:5" x14ac:dyDescent="0.25">
      <c r="A11" s="108">
        <v>3.13</v>
      </c>
      <c r="B11" s="110">
        <f>'Data (all)'!U15</f>
        <v>-0.68</v>
      </c>
      <c r="C11" s="103">
        <v>0.57669398496000002</v>
      </c>
      <c r="D11" s="101">
        <f>'Data (all)'!V15</f>
        <v>-4.6340001277893696</v>
      </c>
      <c r="E11" s="103">
        <v>3.93</v>
      </c>
    </row>
    <row r="12" spans="1:5" x14ac:dyDescent="0.25">
      <c r="A12" s="108">
        <v>3.14</v>
      </c>
      <c r="B12" s="110">
        <f>'Data (all)'!U16</f>
        <v>-0.68</v>
      </c>
      <c r="C12" s="103">
        <v>0.74104443359999994</v>
      </c>
      <c r="D12" s="101">
        <f>'Data (all)'!V16</f>
        <v>-4.6340001277893696</v>
      </c>
      <c r="E12" s="103">
        <v>5.05</v>
      </c>
    </row>
    <row r="13" spans="1:5" x14ac:dyDescent="0.25">
      <c r="A13" s="108">
        <v>3.15</v>
      </c>
      <c r="B13" s="110">
        <f>'Data (all)'!U17</f>
        <v>12.29</v>
      </c>
      <c r="C13" s="103">
        <v>-4.1136011999999997</v>
      </c>
      <c r="D13" s="101">
        <f>'Data (all)'!V17</f>
        <v>14.938249240106211</v>
      </c>
      <c r="E13" s="103">
        <v>-5</v>
      </c>
    </row>
    <row r="14" spans="1:5" x14ac:dyDescent="0.25">
      <c r="A14" s="108">
        <v>3.16</v>
      </c>
      <c r="B14" s="110">
        <f>'Data (all)'!U18</f>
        <v>12.29</v>
      </c>
      <c r="C14" s="103">
        <v>4.9363214400000004</v>
      </c>
      <c r="D14" s="101">
        <f>'Data (all)'!V18</f>
        <v>14.938249240106211</v>
      </c>
      <c r="E14" s="103">
        <v>6</v>
      </c>
    </row>
    <row r="15" spans="1:5" x14ac:dyDescent="0.25">
      <c r="A15" s="108">
        <v>3.17</v>
      </c>
      <c r="B15" s="110">
        <f>'Data (all)'!U19</f>
        <v>12.29</v>
      </c>
      <c r="C15" s="103">
        <v>9.0499226400000001</v>
      </c>
      <c r="D15" s="101">
        <f>'Data (all)'!V19</f>
        <v>14.938249240106211</v>
      </c>
      <c r="E15" s="103">
        <v>11</v>
      </c>
    </row>
    <row r="16" spans="1:5" x14ac:dyDescent="0.25">
      <c r="A16" s="108">
        <v>3.18</v>
      </c>
      <c r="B16" s="110">
        <f>'Data (all)'!U20</f>
        <v>12.29</v>
      </c>
      <c r="C16" s="103">
        <v>6.5817619199999999</v>
      </c>
      <c r="D16" s="101">
        <f>'Data (all)'!V20</f>
        <v>14.938249240106211</v>
      </c>
      <c r="E16" s="103">
        <v>8</v>
      </c>
    </row>
    <row r="17" spans="1:5" x14ac:dyDescent="0.25">
      <c r="A17" s="108">
        <v>3.19</v>
      </c>
      <c r="B17" s="110">
        <f>'Data (all)'!U21</f>
        <v>12.29</v>
      </c>
      <c r="C17" s="103">
        <v>13.16352384</v>
      </c>
      <c r="D17" s="101">
        <f>'Data (all)'!V21</f>
        <v>14.938249240106211</v>
      </c>
      <c r="E17" s="103">
        <v>16</v>
      </c>
    </row>
    <row r="18" spans="1:5" x14ac:dyDescent="0.25">
      <c r="A18" s="108">
        <v>3.2</v>
      </c>
      <c r="B18" s="110">
        <f>'Data (all)'!U22</f>
        <v>12.29</v>
      </c>
      <c r="C18" s="103">
        <v>14.808964319999999</v>
      </c>
      <c r="D18" s="101">
        <f>'Data (all)'!V22</f>
        <v>14.938249240106211</v>
      </c>
      <c r="E18" s="103">
        <v>18</v>
      </c>
    </row>
    <row r="19" spans="1:5" x14ac:dyDescent="0.25">
      <c r="A19" s="108">
        <v>3.21</v>
      </c>
      <c r="B19" s="110">
        <f>'Data (all)'!U23</f>
        <v>19.399999999999999</v>
      </c>
      <c r="C19" s="103">
        <v>13.712003999999997</v>
      </c>
      <c r="D19" s="101">
        <f>'Data (all)'!V23</f>
        <v>16.977824685582064</v>
      </c>
      <c r="E19" s="103">
        <v>12</v>
      </c>
    </row>
    <row r="20" spans="1:5" x14ac:dyDescent="0.25">
      <c r="A20" s="108">
        <v>3.22</v>
      </c>
      <c r="B20" s="110">
        <f>'Data (all)'!U24</f>
        <v>19.399999999999999</v>
      </c>
      <c r="C20" s="103">
        <v>10.284002999999998</v>
      </c>
      <c r="D20" s="101">
        <f>'Data (all)'!V24</f>
        <v>16.977824685582064</v>
      </c>
      <c r="E20" s="103">
        <v>9</v>
      </c>
    </row>
    <row r="21" spans="1:5" x14ac:dyDescent="0.25">
      <c r="A21" s="108">
        <v>3.23</v>
      </c>
      <c r="B21" s="110">
        <f>'Data (all)'!U25</f>
        <v>19.399999999999999</v>
      </c>
      <c r="C21" s="103">
        <v>1.1426669999999999</v>
      </c>
      <c r="D21" s="101">
        <f>'Data (all)'!V25</f>
        <v>16.977824685582064</v>
      </c>
      <c r="E21" s="103">
        <v>1</v>
      </c>
    </row>
    <row r="22" spans="1:5" x14ac:dyDescent="0.25">
      <c r="A22" s="108">
        <v>3.24</v>
      </c>
      <c r="B22" s="110">
        <f>'Data (all)'!U26</f>
        <v>19.399999999999999</v>
      </c>
      <c r="C22" s="103">
        <v>3.4280009999999992</v>
      </c>
      <c r="D22" s="101">
        <f>'Data (all)'!V26</f>
        <v>16.977824685582064</v>
      </c>
      <c r="E22" s="103">
        <v>3</v>
      </c>
    </row>
    <row r="23" spans="1:5" x14ac:dyDescent="0.25">
      <c r="A23" s="108">
        <v>3.25</v>
      </c>
      <c r="B23" s="110">
        <f>'Data (all)'!U27</f>
        <v>19.399999999999999</v>
      </c>
      <c r="C23" s="103">
        <v>9.141335999999999</v>
      </c>
      <c r="D23" s="101">
        <f>'Data (all)'!V27</f>
        <v>16.977824685582064</v>
      </c>
      <c r="E23" s="103">
        <v>8</v>
      </c>
    </row>
    <row r="24" spans="1:5" x14ac:dyDescent="0.25">
      <c r="A24" s="108">
        <v>3.26</v>
      </c>
      <c r="B24" s="110">
        <f>'Data (all)'!U28</f>
        <v>19.399999999999999</v>
      </c>
      <c r="C24" s="103">
        <v>17.140004999999999</v>
      </c>
      <c r="D24" s="101">
        <f>'Data (all)'!V28</f>
        <v>16.977824685582064</v>
      </c>
      <c r="E24" s="103">
        <v>15</v>
      </c>
    </row>
    <row r="25" spans="1:5" x14ac:dyDescent="0.25">
      <c r="A25" s="108">
        <v>3.27</v>
      </c>
      <c r="B25" s="110">
        <f>'Data (all)'!U29</f>
        <v>61.62</v>
      </c>
      <c r="C25" s="103">
        <v>38.393611199999995</v>
      </c>
      <c r="D25" s="101">
        <f>'Data (all)'!V29</f>
        <v>38.518908583415566</v>
      </c>
      <c r="E25" s="103">
        <v>24</v>
      </c>
    </row>
    <row r="26" spans="1:5" x14ac:dyDescent="0.25">
      <c r="A26" s="108">
        <v>3.28</v>
      </c>
      <c r="B26" s="110">
        <f>'Data (all)'!U30</f>
        <v>61.62</v>
      </c>
      <c r="C26" s="103">
        <v>51.191481599999996</v>
      </c>
      <c r="D26" s="101">
        <f>'Data (all)'!V30</f>
        <v>38.518908583415566</v>
      </c>
      <c r="E26" s="103">
        <v>32</v>
      </c>
    </row>
    <row r="27" spans="1:5" x14ac:dyDescent="0.25">
      <c r="A27" s="108">
        <v>3.29</v>
      </c>
      <c r="B27" s="110">
        <f>'Data (all)'!U31</f>
        <v>61.62</v>
      </c>
      <c r="C27" s="103">
        <v>49.591747799999993</v>
      </c>
      <c r="D27" s="101">
        <f>'Data (all)'!V31</f>
        <v>38.518908583415566</v>
      </c>
      <c r="E27" s="103">
        <v>31</v>
      </c>
    </row>
    <row r="28" spans="1:5" x14ac:dyDescent="0.25">
      <c r="A28" s="108">
        <v>3.3</v>
      </c>
      <c r="B28" s="110">
        <f>'Data (all)'!U32</f>
        <v>61.62</v>
      </c>
      <c r="C28" s="103">
        <v>44.792546399999999</v>
      </c>
      <c r="D28" s="101">
        <f>'Data (all)'!V32</f>
        <v>38.518908583415566</v>
      </c>
      <c r="E28" s="103">
        <v>28</v>
      </c>
    </row>
    <row r="29" spans="1:5" x14ac:dyDescent="0.25">
      <c r="A29" s="108">
        <v>3.31</v>
      </c>
      <c r="B29" s="110">
        <f>'Data (all)'!U33</f>
        <v>61.62</v>
      </c>
      <c r="C29" s="103">
        <v>55.990682999999997</v>
      </c>
      <c r="D29" s="101">
        <f>'Data (all)'!V33</f>
        <v>38.518908583415566</v>
      </c>
      <c r="E29" s="103">
        <v>35</v>
      </c>
    </row>
    <row r="30" spans="1:5" x14ac:dyDescent="0.25">
      <c r="A30" s="108">
        <v>3.32</v>
      </c>
      <c r="B30" s="110">
        <f>'Data (all)'!U34</f>
        <v>61.62</v>
      </c>
      <c r="C30" s="103">
        <v>60.789884399999998</v>
      </c>
      <c r="D30" s="101">
        <f>'Data (all)'!V34</f>
        <v>38.518908583415566</v>
      </c>
      <c r="E30" s="103">
        <v>38</v>
      </c>
    </row>
    <row r="31" spans="1:5" x14ac:dyDescent="0.25">
      <c r="A31" s="108">
        <v>3.33</v>
      </c>
      <c r="B31" s="110">
        <f>'Data (all)'!U35</f>
        <v>188.11</v>
      </c>
      <c r="C31" s="103">
        <v>198.82405800000001</v>
      </c>
      <c r="D31" s="101">
        <f>'Data (all)'!V35</f>
        <v>56.766772157924684</v>
      </c>
      <c r="E31" s="103">
        <v>60</v>
      </c>
    </row>
    <row r="32" spans="1:5" x14ac:dyDescent="0.25">
      <c r="A32" s="108">
        <v>3.34</v>
      </c>
      <c r="B32" s="110">
        <f>'Data (all)'!U36</f>
        <v>188.11</v>
      </c>
      <c r="C32" s="103">
        <v>188.88285509999997</v>
      </c>
      <c r="D32" s="101">
        <f>'Data (all)'!V36</f>
        <v>56.766772157924684</v>
      </c>
      <c r="E32" s="103">
        <v>57</v>
      </c>
    </row>
    <row r="33" spans="1:5" x14ac:dyDescent="0.25">
      <c r="A33" s="108">
        <v>3.35</v>
      </c>
      <c r="B33" s="110">
        <f>'Data (all)'!U37</f>
        <v>188.11</v>
      </c>
      <c r="C33" s="103">
        <v>204.78877974</v>
      </c>
      <c r="D33" s="101">
        <f>'Data (all)'!V37</f>
        <v>56.766772157924684</v>
      </c>
      <c r="E33" s="103">
        <v>61.8</v>
      </c>
    </row>
    <row r="34" spans="1:5" x14ac:dyDescent="0.25">
      <c r="A34" s="108">
        <v>3.36</v>
      </c>
      <c r="B34" s="110">
        <f>'Data (all)'!U38</f>
        <v>188.11</v>
      </c>
      <c r="C34" s="103">
        <v>197.16719085</v>
      </c>
      <c r="D34" s="101">
        <f>'Data (all)'!V38</f>
        <v>56.766772157924684</v>
      </c>
      <c r="E34" s="103">
        <v>59.5</v>
      </c>
    </row>
    <row r="35" spans="1:5" x14ac:dyDescent="0.25">
      <c r="A35" s="108">
        <v>3.37</v>
      </c>
      <c r="B35" s="110">
        <f>'Data (all)'!U39</f>
        <v>188.11</v>
      </c>
      <c r="C35" s="103">
        <v>173.97105074999999</v>
      </c>
      <c r="D35" s="101">
        <f>'Data (all)'!V39</f>
        <v>56.766772157924684</v>
      </c>
      <c r="E35" s="103">
        <v>52.5</v>
      </c>
    </row>
    <row r="36" spans="1:5" x14ac:dyDescent="0.25">
      <c r="A36" s="108">
        <v>3.38</v>
      </c>
      <c r="B36" s="110">
        <f>'Data (all)'!U40</f>
        <v>188.11</v>
      </c>
      <c r="C36" s="103">
        <v>207.10839375</v>
      </c>
      <c r="D36" s="101">
        <f>'Data (all)'!V40</f>
        <v>56.766772157924684</v>
      </c>
      <c r="E36" s="103">
        <v>62.5</v>
      </c>
    </row>
    <row r="37" spans="1:5" x14ac:dyDescent="0.25">
      <c r="A37" s="108">
        <v>3.39</v>
      </c>
      <c r="B37" s="110">
        <f>'Data (all)'!U41</f>
        <v>188.11</v>
      </c>
      <c r="C37" s="103">
        <v>215.06135606999999</v>
      </c>
      <c r="D37" s="101">
        <f>'Data (all)'!V41</f>
        <v>56.766772157924684</v>
      </c>
      <c r="E37" s="103">
        <v>64.900000000000006</v>
      </c>
    </row>
    <row r="38" spans="1:5" x14ac:dyDescent="0.25">
      <c r="A38" s="108">
        <v>3.4</v>
      </c>
      <c r="B38" s="110">
        <f>'Data (all)'!U42</f>
        <v>188.11</v>
      </c>
      <c r="C38" s="103">
        <v>212.41036862999997</v>
      </c>
      <c r="D38" s="101">
        <f>'Data (all)'!V42</f>
        <v>56.766772157924684</v>
      </c>
      <c r="E38" s="103">
        <v>64.099999999999994</v>
      </c>
    </row>
    <row r="39" spans="1:5" x14ac:dyDescent="0.25">
      <c r="A39" s="108">
        <v>3.41</v>
      </c>
      <c r="B39" s="110">
        <f>'Data (all)'!U43</f>
        <v>97.67</v>
      </c>
      <c r="C39" s="103">
        <v>105.41533333333336</v>
      </c>
      <c r="D39" s="101">
        <f>'Data (all)'!V43</f>
        <v>42.712827988338184</v>
      </c>
      <c r="E39" s="103">
        <v>46.1</v>
      </c>
    </row>
    <row r="40" spans="1:5" x14ac:dyDescent="0.25">
      <c r="A40" s="108">
        <v>3.42</v>
      </c>
      <c r="B40" s="110">
        <f>'Data (all)'!U44</f>
        <v>204</v>
      </c>
      <c r="C40" s="103">
        <v>260.1466666666667</v>
      </c>
      <c r="D40" s="101">
        <f>'Data (all)'!V44</f>
        <v>56.146788990825684</v>
      </c>
      <c r="E40" s="103">
        <v>71.599999999999994</v>
      </c>
    </row>
    <row r="41" spans="1:5" x14ac:dyDescent="0.25">
      <c r="A41" s="108">
        <v>3.43</v>
      </c>
      <c r="B41" s="110">
        <f>'Data (all)'!U45</f>
        <v>76.3</v>
      </c>
      <c r="C41" s="103">
        <v>69.360000000000014</v>
      </c>
      <c r="D41" s="101">
        <f>'Data (all)'!V45</f>
        <v>39.602076124567468</v>
      </c>
      <c r="E41" s="103">
        <v>36</v>
      </c>
    </row>
    <row r="42" spans="1:5" x14ac:dyDescent="0.25">
      <c r="A42" s="108">
        <v>3.44</v>
      </c>
      <c r="B42" s="110">
        <f>'Data (all)'!U46</f>
        <v>231.09</v>
      </c>
      <c r="C42" s="103">
        <v>297.92</v>
      </c>
      <c r="D42" s="101">
        <f>'Data (all)'!V46</f>
        <v>58.951530612244895</v>
      </c>
      <c r="E42" s="103">
        <v>76</v>
      </c>
    </row>
    <row r="43" spans="1:5" x14ac:dyDescent="0.25">
      <c r="A43" s="108">
        <v>3.45</v>
      </c>
      <c r="B43" s="110">
        <f>'Data (all)'!U47</f>
        <v>55.73</v>
      </c>
      <c r="C43" s="103">
        <v>29.970000000000006</v>
      </c>
      <c r="D43" s="101">
        <f>'Data (all)'!V47</f>
        <v>34.401234567901227</v>
      </c>
      <c r="E43" s="103">
        <v>18.5</v>
      </c>
    </row>
    <row r="44" spans="1:5" x14ac:dyDescent="0.25">
      <c r="A44" s="108">
        <v>3.46</v>
      </c>
      <c r="B44" s="110">
        <f>'Data (all)'!U48</f>
        <v>46.11</v>
      </c>
      <c r="C44" s="103">
        <v>22.684000000000005</v>
      </c>
      <c r="D44" s="101">
        <f>'Data (all)'!V48</f>
        <v>32.320093457943919</v>
      </c>
      <c r="E44" s="103">
        <v>15.9</v>
      </c>
    </row>
    <row r="45" spans="1:5" x14ac:dyDescent="0.25">
      <c r="A45" s="108">
        <v>3.47</v>
      </c>
      <c r="B45" s="110">
        <f>'Data (all)'!U49</f>
        <v>18.940000000000001</v>
      </c>
      <c r="C45" s="103">
        <v>-18.000666666666671</v>
      </c>
      <c r="D45" s="101">
        <f>'Data (all)'!V49</f>
        <v>18.329032258064515</v>
      </c>
      <c r="E45" s="103">
        <v>-17.420000000000002</v>
      </c>
    </row>
    <row r="46" spans="1:5" x14ac:dyDescent="0.25">
      <c r="A46" s="108">
        <v>3.48</v>
      </c>
      <c r="B46" s="110">
        <f>'Data (all)'!U50</f>
        <v>53.64</v>
      </c>
      <c r="C46" s="103">
        <v>-7.9985333333333335</v>
      </c>
      <c r="D46" s="101">
        <f>'Data (all)'!V50</f>
        <v>33.665271966527193</v>
      </c>
      <c r="E46" s="103">
        <v>-5.0199999999999996</v>
      </c>
    </row>
    <row r="47" spans="1:5" x14ac:dyDescent="0.25">
      <c r="A47" s="108">
        <v>3.49</v>
      </c>
      <c r="B47" s="110">
        <f>'Data (all)'!U51</f>
        <v>10.17</v>
      </c>
      <c r="C47" s="103">
        <v>14.650666666666666</v>
      </c>
      <c r="D47" s="101">
        <f>'Data (all)'!V51</f>
        <v>11.384328358208954</v>
      </c>
      <c r="E47" s="103">
        <v>16.399999999999999</v>
      </c>
    </row>
    <row r="48" spans="1:5" x14ac:dyDescent="0.25">
      <c r="A48" s="108">
        <v>3.5</v>
      </c>
      <c r="B48" s="110">
        <f>'Data (all)'!U52</f>
        <v>58.3</v>
      </c>
      <c r="C48" s="103">
        <v>48.62</v>
      </c>
      <c r="D48" s="101">
        <f>'Data (all)'!V52</f>
        <v>34.294117647058819</v>
      </c>
      <c r="E48" s="103">
        <v>28.6</v>
      </c>
    </row>
    <row r="49" spans="1:5" x14ac:dyDescent="0.25">
      <c r="A49" s="108">
        <v>3.51</v>
      </c>
      <c r="B49" s="110">
        <f>'Data (all)'!U53</f>
        <v>53.74</v>
      </c>
      <c r="C49" s="103">
        <v>75.342666666666673</v>
      </c>
      <c r="D49" s="101">
        <f>'Data (all)'!V53</f>
        <v>33.309917355371901</v>
      </c>
      <c r="E49" s="103">
        <v>46.7</v>
      </c>
    </row>
    <row r="50" spans="1:5" x14ac:dyDescent="0.25">
      <c r="A50" s="108">
        <v>3.52</v>
      </c>
      <c r="B50" s="110">
        <f>'Data (all)'!U54</f>
        <v>51.39</v>
      </c>
      <c r="C50" s="103">
        <v>36.033333333333339</v>
      </c>
      <c r="D50" s="101">
        <f>'Data (all)'!V54</f>
        <v>32.802127659574467</v>
      </c>
      <c r="E50" s="103">
        <v>23</v>
      </c>
    </row>
    <row r="51" spans="1:5" x14ac:dyDescent="0.25">
      <c r="A51" s="108">
        <v>3.53</v>
      </c>
      <c r="B51" s="110">
        <f>'Data (all)'!U55</f>
        <v>-30.36</v>
      </c>
      <c r="C51" s="103">
        <v>-50.4</v>
      </c>
      <c r="D51" s="101">
        <f>'Data (all)'!V55</f>
        <v>-42.166666666666664</v>
      </c>
      <c r="E51" s="103">
        <v>-70</v>
      </c>
    </row>
    <row r="52" spans="1:5" x14ac:dyDescent="0.25">
      <c r="A52" s="108">
        <v>3.54</v>
      </c>
      <c r="B52" s="110">
        <f>'Data (all)'!U56</f>
        <v>57.45</v>
      </c>
      <c r="C52" s="103">
        <v>32.711999999999996</v>
      </c>
      <c r="D52" s="101">
        <f>'Data (all)'!V56</f>
        <v>24.762931034482762</v>
      </c>
      <c r="E52" s="103">
        <v>14.1</v>
      </c>
    </row>
    <row r="53" spans="1:5" x14ac:dyDescent="0.25">
      <c r="A53" s="108">
        <v>3.55</v>
      </c>
      <c r="B53" s="110">
        <f>'Data (all)'!U57</f>
        <v>103.14</v>
      </c>
      <c r="C53" s="103">
        <v>53.938666666666656</v>
      </c>
      <c r="D53" s="101">
        <f>'Data (all)'!V57</f>
        <v>34.227876106194692</v>
      </c>
      <c r="E53" s="103">
        <v>17.899999999999999</v>
      </c>
    </row>
    <row r="54" spans="1:5" x14ac:dyDescent="0.25">
      <c r="A54" s="108">
        <v>3.56</v>
      </c>
      <c r="B54" s="110">
        <f>'Data (all)'!U58</f>
        <v>112.35</v>
      </c>
      <c r="C54" s="103">
        <v>79.220000000000013</v>
      </c>
      <c r="D54" s="101">
        <f>'Data (all)'!V58</f>
        <v>36.164163090128753</v>
      </c>
      <c r="E54" s="103">
        <v>25.5</v>
      </c>
    </row>
    <row r="55" spans="1:5" x14ac:dyDescent="0.25">
      <c r="A55" s="108">
        <v>3.57</v>
      </c>
      <c r="B55" s="110">
        <f>'Data (all)'!U59</f>
        <v>148.83000000000001</v>
      </c>
      <c r="C55" s="103">
        <v>156.6</v>
      </c>
      <c r="D55" s="101">
        <f>'Data (all)'!V59</f>
        <v>38.490517241379315</v>
      </c>
      <c r="E55" s="103">
        <v>40.5</v>
      </c>
    </row>
    <row r="56" spans="1:5" x14ac:dyDescent="0.25">
      <c r="A56" s="108">
        <v>3.58</v>
      </c>
      <c r="B56" s="110">
        <f>'Data (all)'!U60</f>
        <v>194.6</v>
      </c>
      <c r="C56" s="103">
        <v>174.84533333333331</v>
      </c>
      <c r="D56" s="101">
        <f>'Data (all)'!V60</f>
        <v>42.182080924855491</v>
      </c>
      <c r="E56" s="103">
        <v>37.9</v>
      </c>
    </row>
    <row r="57" spans="1:5" x14ac:dyDescent="0.25">
      <c r="A57" s="108">
        <v>3.59</v>
      </c>
      <c r="B57" s="110">
        <f>'Data (all)'!U61</f>
        <v>294.19</v>
      </c>
      <c r="C57" s="103">
        <v>235.55333333333337</v>
      </c>
      <c r="D57" s="101">
        <f>'Data (all)'!V61</f>
        <v>49.582584269662917</v>
      </c>
      <c r="E57" s="103">
        <v>39.700000000000003</v>
      </c>
    </row>
    <row r="58" spans="1:5" x14ac:dyDescent="0.25">
      <c r="A58" s="108">
        <v>3.6</v>
      </c>
      <c r="B58" s="110">
        <f>'Data (all)'!U62</f>
        <v>-3.8</v>
      </c>
      <c r="C58" s="103">
        <v>-3.7697999999999996</v>
      </c>
      <c r="D58" s="101">
        <f>'Data (all)'!V62</f>
        <v>-31.147540983606557</v>
      </c>
      <c r="E58" s="103">
        <v>-30.9</v>
      </c>
    </row>
    <row r="59" spans="1:5" x14ac:dyDescent="0.25">
      <c r="A59" s="108">
        <v>3.61</v>
      </c>
      <c r="B59" s="110">
        <f>'Data (all)'!U63</f>
        <v>-4.57</v>
      </c>
      <c r="C59" s="103">
        <v>-3.77</v>
      </c>
      <c r="D59" s="101">
        <f>'Data (all)'!V63</f>
        <v>-45.7</v>
      </c>
      <c r="E59" s="103">
        <v>-37.700000000000003</v>
      </c>
    </row>
    <row r="60" spans="1:5" x14ac:dyDescent="0.25">
      <c r="A60" s="108">
        <v>3.62</v>
      </c>
      <c r="B60" s="110">
        <f>'Data (all)'!U64</f>
        <v>0.05</v>
      </c>
      <c r="C60" s="103">
        <v>3.4492399999999996</v>
      </c>
      <c r="D60" s="101">
        <f>'Data (all)'!V64</f>
        <v>0.23584905660377362</v>
      </c>
      <c r="E60" s="103">
        <v>16.27</v>
      </c>
    </row>
    <row r="61" spans="1:5" x14ac:dyDescent="0.25">
      <c r="A61" s="108">
        <v>3.63</v>
      </c>
      <c r="B61" s="110">
        <f>'Data (all)'!U65</f>
        <v>-1.71</v>
      </c>
      <c r="C61" s="103">
        <v>3.4347599999999994</v>
      </c>
      <c r="D61" s="101">
        <f>'Data (all)'!V65</f>
        <v>-9.8275862068965516</v>
      </c>
      <c r="E61" s="103">
        <v>19.739999999999998</v>
      </c>
    </row>
    <row r="62" spans="1:5" x14ac:dyDescent="0.25">
      <c r="A62" s="108">
        <v>3.64</v>
      </c>
      <c r="B62" s="110">
        <f>'Data (all)'!U66</f>
        <v>7.6</v>
      </c>
      <c r="C62" s="103">
        <v>9.3766000000000016</v>
      </c>
      <c r="D62" s="101">
        <f>'Data (all)'!V66</f>
        <v>21.96531791907514</v>
      </c>
      <c r="E62" s="103">
        <v>27.1</v>
      </c>
    </row>
    <row r="63" spans="1:5" x14ac:dyDescent="0.25">
      <c r="A63" s="108">
        <v>3.65</v>
      </c>
      <c r="B63" s="110">
        <f>'Data (all)'!U67</f>
        <v>1.47</v>
      </c>
      <c r="C63" s="103">
        <v>5.2079999999999993</v>
      </c>
      <c r="D63" s="101">
        <f>'Data (all)'!V67</f>
        <v>6.125</v>
      </c>
      <c r="E63" s="103">
        <v>21.7</v>
      </c>
    </row>
    <row r="64" spans="1:5" x14ac:dyDescent="0.25">
      <c r="A64" s="108">
        <v>3.66</v>
      </c>
      <c r="B64" s="110">
        <f>'Data (all)'!U68</f>
        <v>1.18</v>
      </c>
      <c r="C64" s="103">
        <v>5.6862000000000004</v>
      </c>
      <c r="D64" s="101">
        <f>'Data (all)'!V68</f>
        <v>5.0427350427350426</v>
      </c>
      <c r="E64" s="103">
        <v>24.3</v>
      </c>
    </row>
    <row r="65" spans="1:5" x14ac:dyDescent="0.25">
      <c r="A65" s="108">
        <v>3.67</v>
      </c>
      <c r="B65" s="110">
        <f>'Data (all)'!U69</f>
        <v>-1.63</v>
      </c>
      <c r="C65" s="103">
        <v>1.3147200000000001</v>
      </c>
      <c r="D65" s="101">
        <f>'Data (all)'!V69</f>
        <v>-9.2613636363636349</v>
      </c>
      <c r="E65" s="103">
        <v>7.47</v>
      </c>
    </row>
    <row r="66" spans="1:5" x14ac:dyDescent="0.25">
      <c r="A66" s="108">
        <v>3.68</v>
      </c>
      <c r="B66" s="110">
        <f>'Data (all)'!U70</f>
        <v>9.1199999999999992</v>
      </c>
      <c r="C66" s="103">
        <v>7.7367000000000017</v>
      </c>
      <c r="D66" s="101">
        <f>'Data (all)'!V70</f>
        <v>24.648648648648642</v>
      </c>
      <c r="E66" s="103">
        <v>20.91</v>
      </c>
    </row>
    <row r="67" spans="1:5" x14ac:dyDescent="0.25">
      <c r="A67" s="108">
        <v>3.69</v>
      </c>
      <c r="B67" s="110">
        <f>'Data (all)'!U71</f>
        <v>22.86</v>
      </c>
      <c r="C67" s="103">
        <v>17.498999999999999</v>
      </c>
      <c r="D67" s="101">
        <f>'Data (all)'!V71</f>
        <v>37.23127035830619</v>
      </c>
      <c r="E67" s="103">
        <v>28.5</v>
      </c>
    </row>
    <row r="68" spans="1:5" x14ac:dyDescent="0.25">
      <c r="A68" s="108">
        <v>3.7</v>
      </c>
      <c r="B68" s="110">
        <f>'Data (all)'!U72</f>
        <v>23.79</v>
      </c>
      <c r="C68" s="103">
        <v>18.331320000000005</v>
      </c>
      <c r="D68" s="101">
        <f>'Data (all)'!V72</f>
        <v>37.882165605095537</v>
      </c>
      <c r="E68" s="103">
        <v>29.19</v>
      </c>
    </row>
    <row r="69" spans="1:5" x14ac:dyDescent="0.25">
      <c r="A69" s="108">
        <v>3.71</v>
      </c>
      <c r="B69" s="110">
        <f>'Data (all)'!U73</f>
        <v>13.74</v>
      </c>
      <c r="C69" s="103">
        <v>9.724000000000002</v>
      </c>
      <c r="D69" s="101">
        <f>'Data (all)'!V73</f>
        <v>31.22727272727272</v>
      </c>
      <c r="E69" s="103">
        <v>22.1</v>
      </c>
    </row>
    <row r="70" spans="1:5" x14ac:dyDescent="0.25">
      <c r="A70" s="108">
        <v>3.72</v>
      </c>
      <c r="B70" s="110">
        <f>'Data (all)'!U74</f>
        <v>-23.97</v>
      </c>
      <c r="C70" s="103">
        <v>-22.99733333333333</v>
      </c>
      <c r="D70" s="101">
        <f>'Data (all)'!V74</f>
        <v>-22.930484693877553</v>
      </c>
      <c r="E70" s="103">
        <v>-22</v>
      </c>
    </row>
    <row r="71" spans="1:5" x14ac:dyDescent="0.25">
      <c r="A71" s="108">
        <v>3.73</v>
      </c>
      <c r="B71" s="110">
        <f>'Data (all)'!U75</f>
        <v>-23.97</v>
      </c>
      <c r="C71" s="103">
        <v>-15.889066666666665</v>
      </c>
      <c r="D71" s="101">
        <f>'Data (all)'!V75</f>
        <v>-22.930484693877553</v>
      </c>
      <c r="E71" s="103">
        <v>-15.2</v>
      </c>
    </row>
    <row r="72" spans="1:5" x14ac:dyDescent="0.25">
      <c r="A72" s="108">
        <v>3.74</v>
      </c>
      <c r="B72" s="110">
        <f>'Data (all)'!U76</f>
        <v>-23.97</v>
      </c>
      <c r="C72" s="103">
        <v>-19.965866666666667</v>
      </c>
      <c r="D72" s="101">
        <f>'Data (all)'!V76</f>
        <v>-22.930484693877553</v>
      </c>
      <c r="E72" s="103">
        <v>-19.100000000000001</v>
      </c>
    </row>
    <row r="73" spans="1:5" x14ac:dyDescent="0.25">
      <c r="A73" s="108">
        <v>3.75</v>
      </c>
      <c r="B73" s="110">
        <f>'Data (all)'!U77</f>
        <v>15.02</v>
      </c>
      <c r="C73" s="103">
        <v>21.850453333333334</v>
      </c>
      <c r="D73" s="101">
        <f>'Data (all)'!V77</f>
        <v>8.1113191244239626</v>
      </c>
      <c r="E73" s="103">
        <v>11.8</v>
      </c>
    </row>
    <row r="74" spans="1:5" x14ac:dyDescent="0.25">
      <c r="A74" s="108">
        <v>3.76</v>
      </c>
      <c r="B74" s="110">
        <f>'Data (all)'!U78</f>
        <v>15.02</v>
      </c>
      <c r="C74" s="103">
        <v>33.886720000000004</v>
      </c>
      <c r="D74" s="101">
        <f>'Data (all)'!V78</f>
        <v>8.1113191244239626</v>
      </c>
      <c r="E74" s="103">
        <v>18.3</v>
      </c>
    </row>
    <row r="75" spans="1:5" x14ac:dyDescent="0.25">
      <c r="A75" s="108">
        <v>3.77</v>
      </c>
      <c r="B75" s="110">
        <f>'Data (all)'!U79</f>
        <v>15.02</v>
      </c>
      <c r="C75" s="103">
        <v>18.332160000000002</v>
      </c>
      <c r="D75" s="101">
        <f>'Data (all)'!V79</f>
        <v>8.1113191244239626</v>
      </c>
      <c r="E75" s="103">
        <v>9.9</v>
      </c>
    </row>
    <row r="76" spans="1:5" x14ac:dyDescent="0.25">
      <c r="A76" s="108">
        <v>3.78</v>
      </c>
      <c r="B76" s="110">
        <f>'Data (all)'!U80</f>
        <v>109.94</v>
      </c>
      <c r="C76" s="103">
        <v>102.26346666666669</v>
      </c>
      <c r="D76" s="101">
        <f>'Data (all)'!V80</f>
        <v>34.402119492656865</v>
      </c>
      <c r="E76" s="103">
        <v>32</v>
      </c>
    </row>
    <row r="77" spans="1:5" x14ac:dyDescent="0.25">
      <c r="A77" s="108">
        <v>3.79</v>
      </c>
      <c r="B77" s="110">
        <f>'Data (all)'!U81</f>
        <v>109.94</v>
      </c>
      <c r="C77" s="103">
        <v>112.80938666666667</v>
      </c>
      <c r="D77" s="101">
        <f>'Data (all)'!V81</f>
        <v>34.402119492656865</v>
      </c>
      <c r="E77" s="103">
        <v>35.299999999999997</v>
      </c>
    </row>
    <row r="78" spans="1:5" x14ac:dyDescent="0.25">
      <c r="A78" s="108">
        <v>3.8</v>
      </c>
      <c r="B78" s="110">
        <f>'Data (all)'!U82</f>
        <v>109.94</v>
      </c>
      <c r="C78" s="103">
        <v>89.160960000000017</v>
      </c>
      <c r="D78" s="101">
        <f>'Data (all)'!V82</f>
        <v>34.402119492656865</v>
      </c>
      <c r="E78" s="103">
        <v>27.9</v>
      </c>
    </row>
    <row r="79" spans="1:5" x14ac:dyDescent="0.25">
      <c r="A79" s="108">
        <v>3.81</v>
      </c>
      <c r="B79" s="110">
        <f>'Data (all)'!U83</f>
        <v>161.24</v>
      </c>
      <c r="C79" s="103">
        <v>127.20661333333335</v>
      </c>
      <c r="D79" s="101">
        <f>'Data (all)'!V83</f>
        <v>38.153079252902572</v>
      </c>
      <c r="E79" s="103">
        <v>30.1</v>
      </c>
    </row>
    <row r="80" spans="1:5" x14ac:dyDescent="0.25">
      <c r="A80" s="108">
        <v>3.82</v>
      </c>
      <c r="B80" s="110">
        <f>'Data (all)'!U84</f>
        <v>161.24</v>
      </c>
      <c r="C80" s="103">
        <v>124.24832000000002</v>
      </c>
      <c r="D80" s="101">
        <f>'Data (all)'!V84</f>
        <v>38.153079252902572</v>
      </c>
      <c r="E80" s="103">
        <v>29.4</v>
      </c>
    </row>
    <row r="81" spans="1:5" x14ac:dyDescent="0.25">
      <c r="A81" s="108">
        <v>3.83</v>
      </c>
      <c r="B81" s="110">
        <f>'Data (all)'!U85</f>
        <v>161.24</v>
      </c>
      <c r="C81" s="103">
        <v>109.45685333333334</v>
      </c>
      <c r="D81" s="101">
        <f>'Data (all)'!V85</f>
        <v>38.153079252902572</v>
      </c>
      <c r="E81" s="103">
        <v>25.9</v>
      </c>
    </row>
    <row r="82" spans="1:5" x14ac:dyDescent="0.25">
      <c r="A82" s="108">
        <v>3.84</v>
      </c>
      <c r="B82" s="110">
        <f>'Data (all)'!U86</f>
        <v>-6.67</v>
      </c>
      <c r="C82" s="103">
        <v>-12.449554933333333</v>
      </c>
      <c r="D82" s="101">
        <f>'Data (all)'!V86</f>
        <v>-10.179480365252576</v>
      </c>
      <c r="E82" s="103">
        <v>-19</v>
      </c>
    </row>
    <row r="83" spans="1:5" x14ac:dyDescent="0.25">
      <c r="A83" s="108">
        <v>3.85</v>
      </c>
      <c r="B83" s="110">
        <f>'Data (all)'!U87</f>
        <v>12.12</v>
      </c>
      <c r="C83" s="103">
        <v>-11.36459984</v>
      </c>
      <c r="D83" s="101">
        <f>'Data (all)'!V87</f>
        <v>12.051106235870773</v>
      </c>
      <c r="E83" s="103">
        <v>-11.3</v>
      </c>
    </row>
    <row r="84" spans="1:5" x14ac:dyDescent="0.25">
      <c r="A84" s="108">
        <v>3.86</v>
      </c>
      <c r="B84" s="110">
        <f>'Data (all)'!U88</f>
        <v>50.92</v>
      </c>
      <c r="C84" s="103">
        <v>61.48891562666666</v>
      </c>
      <c r="D84" s="101">
        <f>'Data (all)'!V88</f>
        <v>32.130929288061402</v>
      </c>
      <c r="E84" s="103">
        <v>38.799999999999997</v>
      </c>
    </row>
    <row r="85" spans="1:5" x14ac:dyDescent="0.25">
      <c r="A85" s="109">
        <v>3.87</v>
      </c>
      <c r="B85" s="111">
        <f>'Data (all)'!U89</f>
        <v>74.599999999999994</v>
      </c>
      <c r="C85" s="104">
        <v>117.37857915999999</v>
      </c>
      <c r="D85" s="102">
        <f>'Data (all)'!V89</f>
        <v>36.671256636465152</v>
      </c>
      <c r="E85" s="104">
        <v>57.7</v>
      </c>
    </row>
  </sheetData>
  <mergeCells count="2">
    <mergeCell ref="B1:C1"/>
    <mergeCell ref="D1:E1"/>
  </mergeCells>
  <conditionalFormatting sqref="A3:A85">
    <cfRule type="expression" dxfId="2" priority="1">
      <formula>AND($P3=$P2,A3=A2)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showGridLines="0" zoomScaleNormal="100" workbookViewId="0"/>
  </sheetViews>
  <sheetFormatPr defaultRowHeight="15" x14ac:dyDescent="0.25"/>
  <cols>
    <col min="2" max="5" width="10.7109375" customWidth="1"/>
  </cols>
  <sheetData>
    <row r="1" spans="1:5" x14ac:dyDescent="0.25">
      <c r="B1" s="117" t="s">
        <v>149</v>
      </c>
      <c r="C1" s="118"/>
      <c r="D1" s="119" t="s">
        <v>138</v>
      </c>
      <c r="E1" s="118"/>
    </row>
    <row r="2" spans="1:5" x14ac:dyDescent="0.25">
      <c r="A2" s="112" t="s">
        <v>148</v>
      </c>
      <c r="B2" s="105" t="s">
        <v>147</v>
      </c>
      <c r="C2" s="106" t="s">
        <v>146</v>
      </c>
      <c r="D2" s="107" t="s">
        <v>147</v>
      </c>
      <c r="E2" s="106" t="s">
        <v>146</v>
      </c>
    </row>
    <row r="3" spans="1:5" x14ac:dyDescent="0.25">
      <c r="A3" s="108">
        <v>3.05</v>
      </c>
      <c r="B3" s="110">
        <f>'Graphs (all) (lb)'!B3*1.12</f>
        <v>12.913600000000001</v>
      </c>
      <c r="C3" s="103">
        <f>'Graphs (all) (lb)'!C3*1.12</f>
        <v>9.3036645273600023</v>
      </c>
      <c r="D3" s="101">
        <f>'Data (all)'!V7</f>
        <v>34.422702910040961</v>
      </c>
      <c r="E3" s="103">
        <v>24.8</v>
      </c>
    </row>
    <row r="4" spans="1:5" x14ac:dyDescent="0.25">
      <c r="A4" s="108">
        <v>3.06</v>
      </c>
      <c r="B4" s="110">
        <f>'Graphs (all) (lb)'!B4*1.12</f>
        <v>12.913600000000001</v>
      </c>
      <c r="C4" s="103">
        <f>'Graphs (all) (lb)'!C4*1.12</f>
        <v>7.3904109350400011</v>
      </c>
      <c r="D4" s="101">
        <f>'Data (all)'!V8</f>
        <v>34.422702910040961</v>
      </c>
      <c r="E4" s="103">
        <v>19.7</v>
      </c>
    </row>
    <row r="5" spans="1:5" x14ac:dyDescent="0.25">
      <c r="A5" s="108">
        <v>3.07</v>
      </c>
      <c r="B5" s="110">
        <f>'Graphs (all) (lb)'!B5*1.12</f>
        <v>7.8848000000000011</v>
      </c>
      <c r="C5" s="103">
        <f>'Graphs (all) (lb)'!C5*1.12</f>
        <v>8.0768241566208001</v>
      </c>
      <c r="D5" s="101">
        <f>'Data (all)'!V9</f>
        <v>25.811396652619695</v>
      </c>
      <c r="E5" s="103">
        <v>26.44</v>
      </c>
    </row>
    <row r="6" spans="1:5" x14ac:dyDescent="0.25">
      <c r="A6" s="108">
        <v>3.08</v>
      </c>
      <c r="B6" s="110">
        <f>'Graphs (all) (lb)'!B6*1.12</f>
        <v>7.8848000000000011</v>
      </c>
      <c r="C6" s="103">
        <f>'Graphs (all) (lb)'!C6*1.12</f>
        <v>5.9995773992448003</v>
      </c>
      <c r="D6" s="101">
        <f>'Data (all)'!V10</f>
        <v>25.811396652619695</v>
      </c>
      <c r="E6" s="103">
        <v>19.64</v>
      </c>
    </row>
    <row r="7" spans="1:5" x14ac:dyDescent="0.25">
      <c r="A7" s="108">
        <v>3.09</v>
      </c>
      <c r="B7" s="110">
        <f>'Graphs (all) (lb)'!B7*1.12</f>
        <v>6.4848000000000008</v>
      </c>
      <c r="C7" s="103">
        <f>'Graphs (all) (lb)'!C7*1.12</f>
        <v>6.7729177168128007</v>
      </c>
      <c r="D7" s="101">
        <f>'Data (all)'!V11</f>
        <v>23.725866859581323</v>
      </c>
      <c r="E7" s="103">
        <v>24.78</v>
      </c>
    </row>
    <row r="8" spans="1:5" x14ac:dyDescent="0.25">
      <c r="A8" s="108">
        <v>3.1</v>
      </c>
      <c r="B8" s="110">
        <f>'Graphs (all) (lb)'!B8*1.12</f>
        <v>3.2032000000000003</v>
      </c>
      <c r="C8" s="103">
        <f>'Graphs (all) (lb)'!C8*1.12</f>
        <v>2.1217106994048005</v>
      </c>
      <c r="D8" s="101">
        <f>'Data (all)'!V12</f>
        <v>13.481845573020108</v>
      </c>
      <c r="E8" s="103">
        <v>8.93</v>
      </c>
    </row>
    <row r="9" spans="1:5" x14ac:dyDescent="0.25">
      <c r="A9" s="108">
        <v>3.11</v>
      </c>
      <c r="B9" s="110">
        <f>'Graphs (all) (lb)'!B9*1.12</f>
        <v>3.2032000000000003</v>
      </c>
      <c r="C9" s="103">
        <f>'Graphs (all) (lb)'!C9*1.12</f>
        <v>2.3901914486016005</v>
      </c>
      <c r="D9" s="101">
        <f>'Data (all)'!V13</f>
        <v>13.481845573020108</v>
      </c>
      <c r="E9" s="103">
        <v>10.06</v>
      </c>
    </row>
    <row r="10" spans="1:5" x14ac:dyDescent="0.25">
      <c r="A10" s="108">
        <v>3.12</v>
      </c>
      <c r="B10" s="110">
        <f>'Graphs (all) (lb)'!B10*1.12</f>
        <v>1.288</v>
      </c>
      <c r="C10" s="103">
        <f>'Graphs (all) (lb)'!C10*1.12</f>
        <v>1.7331826659840002</v>
      </c>
      <c r="D10" s="101">
        <f>'Data (all)'!V14</f>
        <v>6.5545082021405756</v>
      </c>
      <c r="E10" s="103">
        <v>8.82</v>
      </c>
    </row>
    <row r="11" spans="1:5" x14ac:dyDescent="0.25">
      <c r="A11" s="108">
        <v>3.13</v>
      </c>
      <c r="B11" s="110">
        <f>'Graphs (all) (lb)'!B11*1.12</f>
        <v>-0.76160000000000017</v>
      </c>
      <c r="C11" s="103">
        <f>'Graphs (all) (lb)'!C11*1.12</f>
        <v>0.64589726315520013</v>
      </c>
      <c r="D11" s="101">
        <f>'Data (all)'!V15</f>
        <v>-4.6340001277893696</v>
      </c>
      <c r="E11" s="103">
        <v>3.93</v>
      </c>
    </row>
    <row r="12" spans="1:5" x14ac:dyDescent="0.25">
      <c r="A12" s="108">
        <v>3.14</v>
      </c>
      <c r="B12" s="110">
        <f>'Graphs (all) (lb)'!B12*1.12</f>
        <v>-0.76160000000000017</v>
      </c>
      <c r="C12" s="103">
        <f>'Graphs (all) (lb)'!C12*1.12</f>
        <v>0.82996976563199998</v>
      </c>
      <c r="D12" s="101">
        <f>'Data (all)'!V16</f>
        <v>-4.6340001277893696</v>
      </c>
      <c r="E12" s="103">
        <v>5.05</v>
      </c>
    </row>
    <row r="13" spans="1:5" x14ac:dyDescent="0.25">
      <c r="A13" s="108">
        <v>3.15</v>
      </c>
      <c r="B13" s="110">
        <f>'Graphs (all) (lb)'!B13*1.12</f>
        <v>13.764800000000001</v>
      </c>
      <c r="C13" s="103">
        <f>'Graphs (all) (lb)'!C13*1.12</f>
        <v>-4.607233344</v>
      </c>
      <c r="D13" s="101">
        <f>'Data (all)'!V17</f>
        <v>14.938249240106211</v>
      </c>
      <c r="E13" s="103">
        <v>-5</v>
      </c>
    </row>
    <row r="14" spans="1:5" x14ac:dyDescent="0.25">
      <c r="A14" s="108">
        <v>3.16</v>
      </c>
      <c r="B14" s="110">
        <f>'Graphs (all) (lb)'!B14*1.12</f>
        <v>13.764800000000001</v>
      </c>
      <c r="C14" s="103">
        <f>'Graphs (all) (lb)'!C14*1.12</f>
        <v>5.5286800128000007</v>
      </c>
      <c r="D14" s="101">
        <f>'Data (all)'!V18</f>
        <v>14.938249240106211</v>
      </c>
      <c r="E14" s="103">
        <v>6</v>
      </c>
    </row>
    <row r="15" spans="1:5" x14ac:dyDescent="0.25">
      <c r="A15" s="108">
        <v>3.17</v>
      </c>
      <c r="B15" s="110">
        <f>'Graphs (all) (lb)'!B15*1.12</f>
        <v>13.764800000000001</v>
      </c>
      <c r="C15" s="103">
        <f>'Graphs (all) (lb)'!C15*1.12</f>
        <v>10.135913356800001</v>
      </c>
      <c r="D15" s="101">
        <f>'Data (all)'!V19</f>
        <v>14.938249240106211</v>
      </c>
      <c r="E15" s="103">
        <v>11</v>
      </c>
    </row>
    <row r="16" spans="1:5" x14ac:dyDescent="0.25">
      <c r="A16" s="108">
        <v>3.18</v>
      </c>
      <c r="B16" s="110">
        <f>'Graphs (all) (lb)'!B16*1.12</f>
        <v>13.764800000000001</v>
      </c>
      <c r="C16" s="103">
        <f>'Graphs (all) (lb)'!C16*1.12</f>
        <v>7.3715733504000003</v>
      </c>
      <c r="D16" s="101">
        <f>'Data (all)'!V20</f>
        <v>14.938249240106211</v>
      </c>
      <c r="E16" s="103">
        <v>8</v>
      </c>
    </row>
    <row r="17" spans="1:5" x14ac:dyDescent="0.25">
      <c r="A17" s="108">
        <v>3.19</v>
      </c>
      <c r="B17" s="110">
        <f>'Graphs (all) (lb)'!B17*1.12</f>
        <v>13.764800000000001</v>
      </c>
      <c r="C17" s="103">
        <f>'Graphs (all) (lb)'!C17*1.12</f>
        <v>14.743146700800001</v>
      </c>
      <c r="D17" s="101">
        <f>'Data (all)'!V21</f>
        <v>14.938249240106211</v>
      </c>
      <c r="E17" s="103">
        <v>16</v>
      </c>
    </row>
    <row r="18" spans="1:5" x14ac:dyDescent="0.25">
      <c r="A18" s="108">
        <v>3.2</v>
      </c>
      <c r="B18" s="110">
        <f>'Graphs (all) (lb)'!B18*1.12</f>
        <v>13.764800000000001</v>
      </c>
      <c r="C18" s="103">
        <f>'Graphs (all) (lb)'!C18*1.12</f>
        <v>16.5860400384</v>
      </c>
      <c r="D18" s="101">
        <f>'Data (all)'!V22</f>
        <v>14.938249240106211</v>
      </c>
      <c r="E18" s="103">
        <v>18</v>
      </c>
    </row>
    <row r="19" spans="1:5" x14ac:dyDescent="0.25">
      <c r="A19" s="108">
        <v>3.21</v>
      </c>
      <c r="B19" s="110">
        <f>'Graphs (all) (lb)'!B19*1.12</f>
        <v>21.728000000000002</v>
      </c>
      <c r="C19" s="103">
        <f>'Graphs (all) (lb)'!C19*1.12</f>
        <v>15.357444479999998</v>
      </c>
      <c r="D19" s="101">
        <f>'Data (all)'!V23</f>
        <v>16.977824685582064</v>
      </c>
      <c r="E19" s="103">
        <v>12</v>
      </c>
    </row>
    <row r="20" spans="1:5" x14ac:dyDescent="0.25">
      <c r="A20" s="108">
        <v>3.22</v>
      </c>
      <c r="B20" s="110">
        <f>'Graphs (all) (lb)'!B20*1.12</f>
        <v>21.728000000000002</v>
      </c>
      <c r="C20" s="103">
        <f>'Graphs (all) (lb)'!C20*1.12</f>
        <v>11.518083359999999</v>
      </c>
      <c r="D20" s="101">
        <f>'Data (all)'!V24</f>
        <v>16.977824685582064</v>
      </c>
      <c r="E20" s="103">
        <v>9</v>
      </c>
    </row>
    <row r="21" spans="1:5" x14ac:dyDescent="0.25">
      <c r="A21" s="108">
        <v>3.23</v>
      </c>
      <c r="B21" s="110">
        <f>'Graphs (all) (lb)'!B21*1.12</f>
        <v>21.728000000000002</v>
      </c>
      <c r="C21" s="103">
        <f>'Graphs (all) (lb)'!C21*1.12</f>
        <v>1.27978704</v>
      </c>
      <c r="D21" s="101">
        <f>'Data (all)'!V25</f>
        <v>16.977824685582064</v>
      </c>
      <c r="E21" s="103">
        <v>1</v>
      </c>
    </row>
    <row r="22" spans="1:5" x14ac:dyDescent="0.25">
      <c r="A22" s="108">
        <v>3.24</v>
      </c>
      <c r="B22" s="110">
        <f>'Graphs (all) (lb)'!B22*1.12</f>
        <v>21.728000000000002</v>
      </c>
      <c r="C22" s="103">
        <f>'Graphs (all) (lb)'!C22*1.12</f>
        <v>3.8393611199999995</v>
      </c>
      <c r="D22" s="101">
        <f>'Data (all)'!V26</f>
        <v>16.977824685582064</v>
      </c>
      <c r="E22" s="103">
        <v>3</v>
      </c>
    </row>
    <row r="23" spans="1:5" x14ac:dyDescent="0.25">
      <c r="A23" s="108">
        <v>3.25</v>
      </c>
      <c r="B23" s="110">
        <f>'Graphs (all) (lb)'!B23*1.12</f>
        <v>21.728000000000002</v>
      </c>
      <c r="C23" s="103">
        <f>'Graphs (all) (lb)'!C23*1.12</f>
        <v>10.23829632</v>
      </c>
      <c r="D23" s="101">
        <f>'Data (all)'!V27</f>
        <v>16.977824685582064</v>
      </c>
      <c r="E23" s="103">
        <v>8</v>
      </c>
    </row>
    <row r="24" spans="1:5" x14ac:dyDescent="0.25">
      <c r="A24" s="108">
        <v>3.26</v>
      </c>
      <c r="B24" s="110">
        <f>'Graphs (all) (lb)'!B24*1.12</f>
        <v>21.728000000000002</v>
      </c>
      <c r="C24" s="103">
        <f>'Graphs (all) (lb)'!C24*1.12</f>
        <v>19.196805600000001</v>
      </c>
      <c r="D24" s="101">
        <f>'Data (all)'!V28</f>
        <v>16.977824685582064</v>
      </c>
      <c r="E24" s="103">
        <v>15</v>
      </c>
    </row>
    <row r="25" spans="1:5" x14ac:dyDescent="0.25">
      <c r="A25" s="108">
        <v>3.27</v>
      </c>
      <c r="B25" s="110">
        <f>'Graphs (all) (lb)'!B25*1.12</f>
        <v>69.014400000000009</v>
      </c>
      <c r="C25" s="103">
        <f>'Graphs (all) (lb)'!C25*1.12</f>
        <v>43.000844543999996</v>
      </c>
      <c r="D25" s="101">
        <f>'Data (all)'!V29</f>
        <v>38.518908583415566</v>
      </c>
      <c r="E25" s="103">
        <v>24</v>
      </c>
    </row>
    <row r="26" spans="1:5" x14ac:dyDescent="0.25">
      <c r="A26" s="108">
        <v>3.28</v>
      </c>
      <c r="B26" s="110">
        <f>'Graphs (all) (lb)'!B26*1.12</f>
        <v>69.014400000000009</v>
      </c>
      <c r="C26" s="103">
        <f>'Graphs (all) (lb)'!C26*1.12</f>
        <v>57.334459391999999</v>
      </c>
      <c r="D26" s="101">
        <f>'Data (all)'!V30</f>
        <v>38.518908583415566</v>
      </c>
      <c r="E26" s="103">
        <v>32</v>
      </c>
    </row>
    <row r="27" spans="1:5" x14ac:dyDescent="0.25">
      <c r="A27" s="108">
        <v>3.29</v>
      </c>
      <c r="B27" s="110">
        <f>'Graphs (all) (lb)'!B27*1.12</f>
        <v>69.014400000000009</v>
      </c>
      <c r="C27" s="103">
        <f>'Graphs (all) (lb)'!C27*1.12</f>
        <v>55.542757535999996</v>
      </c>
      <c r="D27" s="101">
        <f>'Data (all)'!V31</f>
        <v>38.518908583415566</v>
      </c>
      <c r="E27" s="103">
        <v>31</v>
      </c>
    </row>
    <row r="28" spans="1:5" x14ac:dyDescent="0.25">
      <c r="A28" s="108">
        <v>3.3</v>
      </c>
      <c r="B28" s="110">
        <f>'Graphs (all) (lb)'!B28*1.12</f>
        <v>69.014400000000009</v>
      </c>
      <c r="C28" s="103">
        <f>'Graphs (all) (lb)'!C28*1.12</f>
        <v>50.167651968000001</v>
      </c>
      <c r="D28" s="101">
        <f>'Data (all)'!V32</f>
        <v>38.518908583415566</v>
      </c>
      <c r="E28" s="103">
        <v>28</v>
      </c>
    </row>
    <row r="29" spans="1:5" x14ac:dyDescent="0.25">
      <c r="A29" s="108">
        <v>3.31</v>
      </c>
      <c r="B29" s="110">
        <f>'Graphs (all) (lb)'!B29*1.12</f>
        <v>69.014400000000009</v>
      </c>
      <c r="C29" s="103">
        <f>'Graphs (all) (lb)'!C29*1.12</f>
        <v>62.709564960000002</v>
      </c>
      <c r="D29" s="101">
        <f>'Data (all)'!V33</f>
        <v>38.518908583415566</v>
      </c>
      <c r="E29" s="103">
        <v>35</v>
      </c>
    </row>
    <row r="30" spans="1:5" x14ac:dyDescent="0.25">
      <c r="A30" s="108">
        <v>3.32</v>
      </c>
      <c r="B30" s="110">
        <f>'Graphs (all) (lb)'!B30*1.12</f>
        <v>69.014400000000009</v>
      </c>
      <c r="C30" s="103">
        <f>'Graphs (all) (lb)'!C30*1.12</f>
        <v>68.084670528000004</v>
      </c>
      <c r="D30" s="101">
        <f>'Data (all)'!V34</f>
        <v>38.518908583415566</v>
      </c>
      <c r="E30" s="103">
        <v>38</v>
      </c>
    </row>
    <row r="31" spans="1:5" x14ac:dyDescent="0.25">
      <c r="A31" s="108">
        <v>3.33</v>
      </c>
      <c r="B31" s="110">
        <f>'Graphs (all) (lb)'!B31*1.12</f>
        <v>210.68320000000003</v>
      </c>
      <c r="C31" s="103">
        <f>'Graphs (all) (lb)'!C31*1.12</f>
        <v>222.68294496000004</v>
      </c>
      <c r="D31" s="101">
        <f>'Data (all)'!V35</f>
        <v>56.766772157924684</v>
      </c>
      <c r="E31" s="103">
        <v>60</v>
      </c>
    </row>
    <row r="32" spans="1:5" x14ac:dyDescent="0.25">
      <c r="A32" s="108">
        <v>3.34</v>
      </c>
      <c r="B32" s="110">
        <f>'Graphs (all) (lb)'!B32*1.12</f>
        <v>210.68320000000003</v>
      </c>
      <c r="C32" s="103">
        <f>'Graphs (all) (lb)'!C32*1.12</f>
        <v>211.54879771199998</v>
      </c>
      <c r="D32" s="101">
        <f>'Data (all)'!V36</f>
        <v>56.766772157924684</v>
      </c>
      <c r="E32" s="103">
        <v>57</v>
      </c>
    </row>
    <row r="33" spans="1:5" x14ac:dyDescent="0.25">
      <c r="A33" s="108">
        <v>3.35</v>
      </c>
      <c r="B33" s="110">
        <f>'Graphs (all) (lb)'!B33*1.12</f>
        <v>210.68320000000003</v>
      </c>
      <c r="C33" s="103">
        <f>'Graphs (all) (lb)'!C33*1.12</f>
        <v>229.36343330880001</v>
      </c>
      <c r="D33" s="101">
        <f>'Data (all)'!V37</f>
        <v>56.766772157924684</v>
      </c>
      <c r="E33" s="103">
        <v>61.8</v>
      </c>
    </row>
    <row r="34" spans="1:5" x14ac:dyDescent="0.25">
      <c r="A34" s="108">
        <v>3.36</v>
      </c>
      <c r="B34" s="110">
        <f>'Graphs (all) (lb)'!B34*1.12</f>
        <v>210.68320000000003</v>
      </c>
      <c r="C34" s="103">
        <f>'Graphs (all) (lb)'!C34*1.12</f>
        <v>220.82725375200002</v>
      </c>
      <c r="D34" s="101">
        <f>'Data (all)'!V38</f>
        <v>56.766772157924684</v>
      </c>
      <c r="E34" s="103">
        <v>59.5</v>
      </c>
    </row>
    <row r="35" spans="1:5" x14ac:dyDescent="0.25">
      <c r="A35" s="108">
        <v>3.37</v>
      </c>
      <c r="B35" s="110">
        <f>'Graphs (all) (lb)'!B35*1.12</f>
        <v>210.68320000000003</v>
      </c>
      <c r="C35" s="103">
        <f>'Graphs (all) (lb)'!C35*1.12</f>
        <v>194.84757684000002</v>
      </c>
      <c r="D35" s="101">
        <f>'Data (all)'!V39</f>
        <v>56.766772157924684</v>
      </c>
      <c r="E35" s="103">
        <v>52.5</v>
      </c>
    </row>
    <row r="36" spans="1:5" x14ac:dyDescent="0.25">
      <c r="A36" s="108">
        <v>3.38</v>
      </c>
      <c r="B36" s="110">
        <f>'Graphs (all) (lb)'!B36*1.12</f>
        <v>210.68320000000003</v>
      </c>
      <c r="C36" s="103">
        <f>'Graphs (all) (lb)'!C36*1.12</f>
        <v>231.96140100000002</v>
      </c>
      <c r="D36" s="101">
        <f>'Data (all)'!V40</f>
        <v>56.766772157924684</v>
      </c>
      <c r="E36" s="103">
        <v>62.5</v>
      </c>
    </row>
    <row r="37" spans="1:5" x14ac:dyDescent="0.25">
      <c r="A37" s="108">
        <v>3.39</v>
      </c>
      <c r="B37" s="110">
        <f>'Graphs (all) (lb)'!B37*1.12</f>
        <v>210.68320000000003</v>
      </c>
      <c r="C37" s="103">
        <f>'Graphs (all) (lb)'!C37*1.12</f>
        <v>240.86871879840001</v>
      </c>
      <c r="D37" s="101">
        <f>'Data (all)'!V41</f>
        <v>56.766772157924684</v>
      </c>
      <c r="E37" s="103">
        <v>64.900000000000006</v>
      </c>
    </row>
    <row r="38" spans="1:5" x14ac:dyDescent="0.25">
      <c r="A38" s="108">
        <v>3.4</v>
      </c>
      <c r="B38" s="110">
        <f>'Graphs (all) (lb)'!B38*1.12</f>
        <v>210.68320000000003</v>
      </c>
      <c r="C38" s="103">
        <f>'Graphs (all) (lb)'!C38*1.12</f>
        <v>237.89961286559998</v>
      </c>
      <c r="D38" s="101">
        <f>'Data (all)'!V42</f>
        <v>56.766772157924684</v>
      </c>
      <c r="E38" s="103">
        <v>64.099999999999994</v>
      </c>
    </row>
    <row r="39" spans="1:5" x14ac:dyDescent="0.25">
      <c r="A39" s="108">
        <v>3.41</v>
      </c>
      <c r="B39" s="110">
        <f>'Graphs (all) (lb)'!B39*1.12</f>
        <v>109.39040000000001</v>
      </c>
      <c r="C39" s="103">
        <f>'Graphs (all) (lb)'!C39*1.12</f>
        <v>118.06517333333338</v>
      </c>
      <c r="D39" s="101">
        <f>'Data (all)'!V43</f>
        <v>42.712827988338184</v>
      </c>
      <c r="E39" s="103">
        <v>46.1</v>
      </c>
    </row>
    <row r="40" spans="1:5" x14ac:dyDescent="0.25">
      <c r="A40" s="108">
        <v>3.42</v>
      </c>
      <c r="B40" s="110">
        <f>'Graphs (all) (lb)'!B40*1.12</f>
        <v>228.48000000000002</v>
      </c>
      <c r="C40" s="103">
        <f>'Graphs (all) (lb)'!C40*1.12</f>
        <v>291.36426666666671</v>
      </c>
      <c r="D40" s="101">
        <f>'Data (all)'!V44</f>
        <v>56.146788990825684</v>
      </c>
      <c r="E40" s="103">
        <v>71.599999999999994</v>
      </c>
    </row>
    <row r="41" spans="1:5" x14ac:dyDescent="0.25">
      <c r="A41" s="108">
        <v>3.43</v>
      </c>
      <c r="B41" s="110">
        <f>'Graphs (all) (lb)'!B41*1.12</f>
        <v>85.456000000000003</v>
      </c>
      <c r="C41" s="103">
        <f>'Graphs (all) (lb)'!C41*1.12</f>
        <v>77.683200000000028</v>
      </c>
      <c r="D41" s="101">
        <f>'Data (all)'!V45</f>
        <v>39.602076124567468</v>
      </c>
      <c r="E41" s="103">
        <v>36</v>
      </c>
    </row>
    <row r="42" spans="1:5" x14ac:dyDescent="0.25">
      <c r="A42" s="108">
        <v>3.44</v>
      </c>
      <c r="B42" s="110">
        <f>'Graphs (all) (lb)'!B42*1.12</f>
        <v>258.82080000000002</v>
      </c>
      <c r="C42" s="103">
        <f>'Graphs (all) (lb)'!C42*1.12</f>
        <v>333.67040000000003</v>
      </c>
      <c r="D42" s="101">
        <f>'Data (all)'!V46</f>
        <v>58.951530612244895</v>
      </c>
      <c r="E42" s="103">
        <v>76</v>
      </c>
    </row>
    <row r="43" spans="1:5" x14ac:dyDescent="0.25">
      <c r="A43" s="108">
        <v>3.45</v>
      </c>
      <c r="B43" s="110">
        <f>'Graphs (all) (lb)'!B43*1.12</f>
        <v>62.4176</v>
      </c>
      <c r="C43" s="103">
        <f>'Graphs (all) (lb)'!C43*1.12</f>
        <v>33.566400000000009</v>
      </c>
      <c r="D43" s="101">
        <f>'Data (all)'!V47</f>
        <v>34.401234567901227</v>
      </c>
      <c r="E43" s="103">
        <v>18.5</v>
      </c>
    </row>
    <row r="44" spans="1:5" x14ac:dyDescent="0.25">
      <c r="A44" s="108">
        <v>3.46</v>
      </c>
      <c r="B44" s="110">
        <f>'Graphs (all) (lb)'!B44*1.12</f>
        <v>51.643200000000007</v>
      </c>
      <c r="C44" s="103">
        <f>'Graphs (all) (lb)'!C44*1.12</f>
        <v>25.406080000000006</v>
      </c>
      <c r="D44" s="101">
        <f>'Data (all)'!V48</f>
        <v>32.320093457943919</v>
      </c>
      <c r="E44" s="103">
        <v>15.9</v>
      </c>
    </row>
    <row r="45" spans="1:5" x14ac:dyDescent="0.25">
      <c r="A45" s="108">
        <v>3.47</v>
      </c>
      <c r="B45" s="110">
        <f>'Graphs (all) (lb)'!B45*1.12</f>
        <v>21.212800000000005</v>
      </c>
      <c r="C45" s="103">
        <f>'Graphs (all) (lb)'!C45*1.12</f>
        <v>-20.160746666666675</v>
      </c>
      <c r="D45" s="101">
        <f>'Data (all)'!V49</f>
        <v>18.329032258064515</v>
      </c>
      <c r="E45" s="103">
        <v>-17.420000000000002</v>
      </c>
    </row>
    <row r="46" spans="1:5" x14ac:dyDescent="0.25">
      <c r="A46" s="108">
        <v>3.48</v>
      </c>
      <c r="B46" s="110">
        <f>'Graphs (all) (lb)'!B46*1.12</f>
        <v>60.076800000000006</v>
      </c>
      <c r="C46" s="103">
        <f>'Graphs (all) (lb)'!C46*1.12</f>
        <v>-8.9583573333333337</v>
      </c>
      <c r="D46" s="101">
        <f>'Data (all)'!V50</f>
        <v>33.665271966527193</v>
      </c>
      <c r="E46" s="103">
        <v>-5.0199999999999996</v>
      </c>
    </row>
    <row r="47" spans="1:5" x14ac:dyDescent="0.25">
      <c r="A47" s="108">
        <v>3.49</v>
      </c>
      <c r="B47" s="110">
        <f>'Graphs (all) (lb)'!B47*1.12</f>
        <v>11.390400000000001</v>
      </c>
      <c r="C47" s="103">
        <f>'Graphs (all) (lb)'!C47*1.12</f>
        <v>16.408746666666669</v>
      </c>
      <c r="D47" s="101">
        <f>'Data (all)'!V51</f>
        <v>11.384328358208954</v>
      </c>
      <c r="E47" s="103">
        <v>16.399999999999999</v>
      </c>
    </row>
    <row r="48" spans="1:5" x14ac:dyDescent="0.25">
      <c r="A48" s="108">
        <v>3.5</v>
      </c>
      <c r="B48" s="110">
        <f>'Graphs (all) (lb)'!B48*1.12</f>
        <v>65.296000000000006</v>
      </c>
      <c r="C48" s="103">
        <f>'Graphs (all) (lb)'!C48*1.12</f>
        <v>54.4544</v>
      </c>
      <c r="D48" s="101">
        <f>'Data (all)'!V52</f>
        <v>34.294117647058819</v>
      </c>
      <c r="E48" s="103">
        <v>28.6</v>
      </c>
    </row>
    <row r="49" spans="1:5" x14ac:dyDescent="0.25">
      <c r="A49" s="108">
        <v>3.51</v>
      </c>
      <c r="B49" s="110">
        <f>'Graphs (all) (lb)'!B49*1.12</f>
        <v>60.188800000000008</v>
      </c>
      <c r="C49" s="103">
        <f>'Graphs (all) (lb)'!C49*1.12</f>
        <v>84.38378666666668</v>
      </c>
      <c r="D49" s="101">
        <f>'Data (all)'!V53</f>
        <v>33.309917355371901</v>
      </c>
      <c r="E49" s="103">
        <v>46.7</v>
      </c>
    </row>
    <row r="50" spans="1:5" x14ac:dyDescent="0.25">
      <c r="A50" s="108">
        <v>3.52</v>
      </c>
      <c r="B50" s="110">
        <f>'Graphs (all) (lb)'!B50*1.12</f>
        <v>57.556800000000003</v>
      </c>
      <c r="C50" s="103">
        <f>'Graphs (all) (lb)'!C50*1.12</f>
        <v>40.357333333333344</v>
      </c>
      <c r="D50" s="101">
        <f>'Data (all)'!V54</f>
        <v>32.802127659574467</v>
      </c>
      <c r="E50" s="103">
        <v>23</v>
      </c>
    </row>
    <row r="51" spans="1:5" x14ac:dyDescent="0.25">
      <c r="A51" s="108">
        <v>3.53</v>
      </c>
      <c r="B51" s="110">
        <f>'Graphs (all) (lb)'!B51*1.12</f>
        <v>-34.0032</v>
      </c>
      <c r="C51" s="103">
        <f>'Graphs (all) (lb)'!C51*1.12</f>
        <v>-56.448</v>
      </c>
      <c r="D51" s="101">
        <f>'Data (all)'!V55</f>
        <v>-42.166666666666664</v>
      </c>
      <c r="E51" s="103">
        <v>-70</v>
      </c>
    </row>
    <row r="52" spans="1:5" x14ac:dyDescent="0.25">
      <c r="A52" s="108">
        <v>3.54</v>
      </c>
      <c r="B52" s="110">
        <f>'Graphs (all) (lb)'!B52*1.12</f>
        <v>64.344000000000008</v>
      </c>
      <c r="C52" s="103">
        <f>'Graphs (all) (lb)'!C52*1.12</f>
        <v>36.637439999999998</v>
      </c>
      <c r="D52" s="101">
        <f>'Data (all)'!V56</f>
        <v>24.762931034482762</v>
      </c>
      <c r="E52" s="103">
        <v>14.1</v>
      </c>
    </row>
    <row r="53" spans="1:5" x14ac:dyDescent="0.25">
      <c r="A53" s="108">
        <v>3.55</v>
      </c>
      <c r="B53" s="110">
        <f>'Graphs (all) (lb)'!B53*1.12</f>
        <v>115.51680000000002</v>
      </c>
      <c r="C53" s="103">
        <f>'Graphs (all) (lb)'!C53*1.12</f>
        <v>60.411306666666661</v>
      </c>
      <c r="D53" s="101">
        <f>'Data (all)'!V57</f>
        <v>34.227876106194692</v>
      </c>
      <c r="E53" s="103">
        <v>17.899999999999999</v>
      </c>
    </row>
    <row r="54" spans="1:5" x14ac:dyDescent="0.25">
      <c r="A54" s="108">
        <v>3.56</v>
      </c>
      <c r="B54" s="110">
        <f>'Graphs (all) (lb)'!B54*1.12</f>
        <v>125.83200000000001</v>
      </c>
      <c r="C54" s="103">
        <f>'Graphs (all) (lb)'!C54*1.12</f>
        <v>88.726400000000027</v>
      </c>
      <c r="D54" s="101">
        <f>'Data (all)'!V58</f>
        <v>36.164163090128753</v>
      </c>
      <c r="E54" s="103">
        <v>25.5</v>
      </c>
    </row>
    <row r="55" spans="1:5" x14ac:dyDescent="0.25">
      <c r="A55" s="108">
        <v>3.57</v>
      </c>
      <c r="B55" s="110">
        <f>'Graphs (all) (lb)'!B55*1.12</f>
        <v>166.68960000000004</v>
      </c>
      <c r="C55" s="103">
        <f>'Graphs (all) (lb)'!C55*1.12</f>
        <v>175.39200000000002</v>
      </c>
      <c r="D55" s="101">
        <f>'Data (all)'!V59</f>
        <v>38.490517241379315</v>
      </c>
      <c r="E55" s="103">
        <v>40.5</v>
      </c>
    </row>
    <row r="56" spans="1:5" x14ac:dyDescent="0.25">
      <c r="A56" s="108">
        <v>3.58</v>
      </c>
      <c r="B56" s="110">
        <f>'Graphs (all) (lb)'!B56*1.12</f>
        <v>217.95200000000003</v>
      </c>
      <c r="C56" s="103">
        <f>'Graphs (all) (lb)'!C56*1.12</f>
        <v>195.82677333333334</v>
      </c>
      <c r="D56" s="101">
        <f>'Data (all)'!V60</f>
        <v>42.182080924855491</v>
      </c>
      <c r="E56" s="103">
        <v>37.9</v>
      </c>
    </row>
    <row r="57" spans="1:5" x14ac:dyDescent="0.25">
      <c r="A57" s="108">
        <v>3.59</v>
      </c>
      <c r="B57" s="110">
        <f>'Graphs (all) (lb)'!B57*1.12</f>
        <v>329.49280000000005</v>
      </c>
      <c r="C57" s="103">
        <f>'Graphs (all) (lb)'!C57*1.12</f>
        <v>263.81973333333337</v>
      </c>
      <c r="D57" s="101">
        <f>'Data (all)'!V61</f>
        <v>49.582584269662917</v>
      </c>
      <c r="E57" s="103">
        <v>39.700000000000003</v>
      </c>
    </row>
    <row r="58" spans="1:5" x14ac:dyDescent="0.25">
      <c r="A58" s="108">
        <v>3.6</v>
      </c>
      <c r="B58" s="110">
        <f>'Graphs (all) (lb)'!B58*1.12</f>
        <v>-4.2560000000000002</v>
      </c>
      <c r="C58" s="103">
        <f>'Graphs (all) (lb)'!C58*1.12</f>
        <v>-4.2221760000000002</v>
      </c>
      <c r="D58" s="101">
        <f>'Data (all)'!V62</f>
        <v>-31.147540983606557</v>
      </c>
      <c r="E58" s="103">
        <v>-30.9</v>
      </c>
    </row>
    <row r="59" spans="1:5" x14ac:dyDescent="0.25">
      <c r="A59" s="108">
        <v>3.61</v>
      </c>
      <c r="B59" s="110">
        <f>'Graphs (all) (lb)'!B59*1.12</f>
        <v>-5.1184000000000012</v>
      </c>
      <c r="C59" s="103">
        <f>'Graphs (all) (lb)'!C59*1.12</f>
        <v>-4.2224000000000004</v>
      </c>
      <c r="D59" s="101">
        <f>'Data (all)'!V63</f>
        <v>-45.7</v>
      </c>
      <c r="E59" s="103">
        <v>-37.700000000000003</v>
      </c>
    </row>
    <row r="60" spans="1:5" x14ac:dyDescent="0.25">
      <c r="A60" s="108">
        <v>3.62</v>
      </c>
      <c r="B60" s="110">
        <f>'Graphs (all) (lb)'!B60*1.12</f>
        <v>5.6000000000000008E-2</v>
      </c>
      <c r="C60" s="103">
        <f>'Graphs (all) (lb)'!C60*1.12</f>
        <v>3.8631487999999998</v>
      </c>
      <c r="D60" s="101">
        <f>'Data (all)'!V64</f>
        <v>0.23584905660377362</v>
      </c>
      <c r="E60" s="103">
        <v>16.27</v>
      </c>
    </row>
    <row r="61" spans="1:5" x14ac:dyDescent="0.25">
      <c r="A61" s="108">
        <v>3.63</v>
      </c>
      <c r="B61" s="110">
        <f>'Graphs (all) (lb)'!B61*1.12</f>
        <v>-1.9152000000000002</v>
      </c>
      <c r="C61" s="103">
        <f>'Graphs (all) (lb)'!C61*1.12</f>
        <v>3.8469311999999998</v>
      </c>
      <c r="D61" s="101">
        <f>'Data (all)'!V65</f>
        <v>-9.8275862068965516</v>
      </c>
      <c r="E61" s="103">
        <v>19.739999999999998</v>
      </c>
    </row>
    <row r="62" spans="1:5" x14ac:dyDescent="0.25">
      <c r="A62" s="108">
        <v>3.64</v>
      </c>
      <c r="B62" s="110">
        <f>'Graphs (all) (lb)'!B62*1.12</f>
        <v>8.5120000000000005</v>
      </c>
      <c r="C62" s="103">
        <f>'Graphs (all) (lb)'!C62*1.12</f>
        <v>10.501792000000004</v>
      </c>
      <c r="D62" s="101">
        <f>'Data (all)'!V66</f>
        <v>21.96531791907514</v>
      </c>
      <c r="E62" s="103">
        <v>27.1</v>
      </c>
    </row>
    <row r="63" spans="1:5" x14ac:dyDescent="0.25">
      <c r="A63" s="108">
        <v>3.65</v>
      </c>
      <c r="B63" s="110">
        <f>'Graphs (all) (lb)'!B63*1.12</f>
        <v>1.6464000000000001</v>
      </c>
      <c r="C63" s="103">
        <f>'Graphs (all) (lb)'!C63*1.12</f>
        <v>5.8329599999999999</v>
      </c>
      <c r="D63" s="101">
        <f>'Data (all)'!V67</f>
        <v>6.125</v>
      </c>
      <c r="E63" s="103">
        <v>21.7</v>
      </c>
    </row>
    <row r="64" spans="1:5" x14ac:dyDescent="0.25">
      <c r="A64" s="108">
        <v>3.66</v>
      </c>
      <c r="B64" s="110">
        <f>'Graphs (all) (lb)'!B64*1.12</f>
        <v>1.3216000000000001</v>
      </c>
      <c r="C64" s="103">
        <f>'Graphs (all) (lb)'!C64*1.12</f>
        <v>6.3685440000000009</v>
      </c>
      <c r="D64" s="101">
        <f>'Data (all)'!V68</f>
        <v>5.0427350427350426</v>
      </c>
      <c r="E64" s="103">
        <v>24.3</v>
      </c>
    </row>
    <row r="65" spans="1:5" x14ac:dyDescent="0.25">
      <c r="A65" s="108">
        <v>3.67</v>
      </c>
      <c r="B65" s="110">
        <f>'Graphs (all) (lb)'!B65*1.12</f>
        <v>-1.8256000000000001</v>
      </c>
      <c r="C65" s="103">
        <f>'Graphs (all) (lb)'!C65*1.12</f>
        <v>1.4724864000000002</v>
      </c>
      <c r="D65" s="101">
        <f>'Data (all)'!V69</f>
        <v>-9.2613636363636349</v>
      </c>
      <c r="E65" s="103">
        <v>7.47</v>
      </c>
    </row>
    <row r="66" spans="1:5" x14ac:dyDescent="0.25">
      <c r="A66" s="108">
        <v>3.68</v>
      </c>
      <c r="B66" s="110">
        <f>'Graphs (all) (lb)'!B66*1.12</f>
        <v>10.214399999999999</v>
      </c>
      <c r="C66" s="103">
        <f>'Graphs (all) (lb)'!C66*1.12</f>
        <v>8.665104000000003</v>
      </c>
      <c r="D66" s="101">
        <f>'Data (all)'!V70</f>
        <v>24.648648648648642</v>
      </c>
      <c r="E66" s="103">
        <v>20.91</v>
      </c>
    </row>
    <row r="67" spans="1:5" x14ac:dyDescent="0.25">
      <c r="A67" s="108">
        <v>3.69</v>
      </c>
      <c r="B67" s="110">
        <f>'Graphs (all) (lb)'!B67*1.12</f>
        <v>25.603200000000001</v>
      </c>
      <c r="C67" s="103">
        <f>'Graphs (all) (lb)'!C67*1.12</f>
        <v>19.598880000000001</v>
      </c>
      <c r="D67" s="101">
        <f>'Data (all)'!V71</f>
        <v>37.23127035830619</v>
      </c>
      <c r="E67" s="103">
        <v>28.5</v>
      </c>
    </row>
    <row r="68" spans="1:5" x14ac:dyDescent="0.25">
      <c r="A68" s="108">
        <v>3.7</v>
      </c>
      <c r="B68" s="110">
        <f>'Graphs (all) (lb)'!B68*1.12</f>
        <v>26.6448</v>
      </c>
      <c r="C68" s="103">
        <f>'Graphs (all) (lb)'!C68*1.12</f>
        <v>20.531078400000009</v>
      </c>
      <c r="D68" s="101">
        <f>'Data (all)'!V72</f>
        <v>37.882165605095537</v>
      </c>
      <c r="E68" s="103">
        <v>29.19</v>
      </c>
    </row>
    <row r="69" spans="1:5" x14ac:dyDescent="0.25">
      <c r="A69" s="108">
        <v>3.71</v>
      </c>
      <c r="B69" s="110">
        <f>'Graphs (all) (lb)'!B69*1.12</f>
        <v>15.388800000000002</v>
      </c>
      <c r="C69" s="103">
        <f>'Graphs (all) (lb)'!C69*1.12</f>
        <v>10.890880000000003</v>
      </c>
      <c r="D69" s="101">
        <f>'Data (all)'!V73</f>
        <v>31.22727272727272</v>
      </c>
      <c r="E69" s="103">
        <v>22.1</v>
      </c>
    </row>
    <row r="70" spans="1:5" x14ac:dyDescent="0.25">
      <c r="A70" s="108">
        <v>3.72</v>
      </c>
      <c r="B70" s="110">
        <f>'Graphs (all) (lb)'!B70*1.12</f>
        <v>-26.846400000000003</v>
      </c>
      <c r="C70" s="103">
        <f>'Graphs (all) (lb)'!C70*1.12</f>
        <v>-25.757013333333333</v>
      </c>
      <c r="D70" s="101">
        <f>'Data (all)'!V74</f>
        <v>-22.930484693877553</v>
      </c>
      <c r="E70" s="103">
        <v>-22</v>
      </c>
    </row>
    <row r="71" spans="1:5" x14ac:dyDescent="0.25">
      <c r="A71" s="108">
        <v>3.73</v>
      </c>
      <c r="B71" s="110">
        <f>'Graphs (all) (lb)'!B71*1.12</f>
        <v>-26.846400000000003</v>
      </c>
      <c r="C71" s="103">
        <f>'Graphs (all) (lb)'!C71*1.12</f>
        <v>-17.795754666666667</v>
      </c>
      <c r="D71" s="101">
        <f>'Data (all)'!V75</f>
        <v>-22.930484693877553</v>
      </c>
      <c r="E71" s="103">
        <v>-15.2</v>
      </c>
    </row>
    <row r="72" spans="1:5" x14ac:dyDescent="0.25">
      <c r="A72" s="108">
        <v>3.74</v>
      </c>
      <c r="B72" s="110">
        <f>'Graphs (all) (lb)'!B72*1.12</f>
        <v>-26.846400000000003</v>
      </c>
      <c r="C72" s="103">
        <f>'Graphs (all) (lb)'!C72*1.12</f>
        <v>-22.361770666666668</v>
      </c>
      <c r="D72" s="101">
        <f>'Data (all)'!V76</f>
        <v>-22.930484693877553</v>
      </c>
      <c r="E72" s="103">
        <v>-19.100000000000001</v>
      </c>
    </row>
    <row r="73" spans="1:5" x14ac:dyDescent="0.25">
      <c r="A73" s="108">
        <v>3.75</v>
      </c>
      <c r="B73" s="110">
        <f>'Graphs (all) (lb)'!B73*1.12</f>
        <v>16.822400000000002</v>
      </c>
      <c r="C73" s="103">
        <f>'Graphs (all) (lb)'!C73*1.12</f>
        <v>24.472507733333337</v>
      </c>
      <c r="D73" s="101">
        <f>'Data (all)'!V77</f>
        <v>8.1113191244239626</v>
      </c>
      <c r="E73" s="103">
        <v>11.8</v>
      </c>
    </row>
    <row r="74" spans="1:5" x14ac:dyDescent="0.25">
      <c r="A74" s="108">
        <v>3.76</v>
      </c>
      <c r="B74" s="110">
        <f>'Graphs (all) (lb)'!B74*1.12</f>
        <v>16.822400000000002</v>
      </c>
      <c r="C74" s="103">
        <f>'Graphs (all) (lb)'!C74*1.12</f>
        <v>37.953126400000009</v>
      </c>
      <c r="D74" s="101">
        <f>'Data (all)'!V78</f>
        <v>8.1113191244239626</v>
      </c>
      <c r="E74" s="103">
        <v>18.3</v>
      </c>
    </row>
    <row r="75" spans="1:5" x14ac:dyDescent="0.25">
      <c r="A75" s="108">
        <v>3.77</v>
      </c>
      <c r="B75" s="110">
        <f>'Graphs (all) (lb)'!B75*1.12</f>
        <v>16.822400000000002</v>
      </c>
      <c r="C75" s="103">
        <f>'Graphs (all) (lb)'!C75*1.12</f>
        <v>20.532019200000004</v>
      </c>
      <c r="D75" s="101">
        <f>'Data (all)'!V79</f>
        <v>8.1113191244239626</v>
      </c>
      <c r="E75" s="103">
        <v>9.9</v>
      </c>
    </row>
    <row r="76" spans="1:5" x14ac:dyDescent="0.25">
      <c r="A76" s="108">
        <v>3.78</v>
      </c>
      <c r="B76" s="110">
        <f>'Graphs (all) (lb)'!B76*1.12</f>
        <v>123.1328</v>
      </c>
      <c r="C76" s="103">
        <f>'Graphs (all) (lb)'!C76*1.12</f>
        <v>114.5350826666667</v>
      </c>
      <c r="D76" s="101">
        <f>'Data (all)'!V80</f>
        <v>34.402119492656865</v>
      </c>
      <c r="E76" s="103">
        <v>32</v>
      </c>
    </row>
    <row r="77" spans="1:5" x14ac:dyDescent="0.25">
      <c r="A77" s="108">
        <v>3.79</v>
      </c>
      <c r="B77" s="110">
        <f>'Graphs (all) (lb)'!B77*1.12</f>
        <v>123.1328</v>
      </c>
      <c r="C77" s="103">
        <f>'Graphs (all) (lb)'!C77*1.12</f>
        <v>126.34651306666667</v>
      </c>
      <c r="D77" s="101">
        <f>'Data (all)'!V81</f>
        <v>34.402119492656865</v>
      </c>
      <c r="E77" s="103">
        <v>35.299999999999997</v>
      </c>
    </row>
    <row r="78" spans="1:5" x14ac:dyDescent="0.25">
      <c r="A78" s="108">
        <v>3.8</v>
      </c>
      <c r="B78" s="110">
        <f>'Graphs (all) (lb)'!B78*1.12</f>
        <v>123.1328</v>
      </c>
      <c r="C78" s="103">
        <f>'Graphs (all) (lb)'!C78*1.12</f>
        <v>99.860275200000032</v>
      </c>
      <c r="D78" s="101">
        <f>'Data (all)'!V82</f>
        <v>34.402119492656865</v>
      </c>
      <c r="E78" s="103">
        <v>27.9</v>
      </c>
    </row>
    <row r="79" spans="1:5" x14ac:dyDescent="0.25">
      <c r="A79" s="108">
        <v>3.81</v>
      </c>
      <c r="B79" s="110">
        <f>'Graphs (all) (lb)'!B79*1.12</f>
        <v>180.58880000000002</v>
      </c>
      <c r="C79" s="103">
        <f>'Graphs (all) (lb)'!C79*1.12</f>
        <v>142.47140693333336</v>
      </c>
      <c r="D79" s="101">
        <f>'Data (all)'!V83</f>
        <v>38.153079252902572</v>
      </c>
      <c r="E79" s="103">
        <v>30.1</v>
      </c>
    </row>
    <row r="80" spans="1:5" x14ac:dyDescent="0.25">
      <c r="A80" s="108">
        <v>3.82</v>
      </c>
      <c r="B80" s="110">
        <f>'Graphs (all) (lb)'!B80*1.12</f>
        <v>180.58880000000002</v>
      </c>
      <c r="C80" s="103">
        <f>'Graphs (all) (lb)'!C80*1.12</f>
        <v>139.15811840000003</v>
      </c>
      <c r="D80" s="101">
        <f>'Data (all)'!V84</f>
        <v>38.153079252902572</v>
      </c>
      <c r="E80" s="103">
        <v>29.4</v>
      </c>
    </row>
    <row r="81" spans="1:5" x14ac:dyDescent="0.25">
      <c r="A81" s="108">
        <v>3.83</v>
      </c>
      <c r="B81" s="110">
        <f>'Graphs (all) (lb)'!B81*1.12</f>
        <v>180.58880000000002</v>
      </c>
      <c r="C81" s="103">
        <f>'Graphs (all) (lb)'!C81*1.12</f>
        <v>122.59167573333336</v>
      </c>
      <c r="D81" s="101">
        <f>'Data (all)'!V85</f>
        <v>38.153079252902572</v>
      </c>
      <c r="E81" s="103">
        <v>25.9</v>
      </c>
    </row>
    <row r="82" spans="1:5" x14ac:dyDescent="0.25">
      <c r="A82" s="108">
        <v>3.84</v>
      </c>
      <c r="B82" s="110">
        <f>'Graphs (all) (lb)'!B82*1.12</f>
        <v>-7.4704000000000006</v>
      </c>
      <c r="C82" s="103">
        <f>'Graphs (all) (lb)'!C82*1.12</f>
        <v>-13.943501525333335</v>
      </c>
      <c r="D82" s="101">
        <f>'Data (all)'!V86</f>
        <v>-10.179480365252576</v>
      </c>
      <c r="E82" s="103">
        <v>-19</v>
      </c>
    </row>
    <row r="83" spans="1:5" x14ac:dyDescent="0.25">
      <c r="A83" s="108">
        <v>3.85</v>
      </c>
      <c r="B83" s="110">
        <f>'Graphs (all) (lb)'!B83*1.12</f>
        <v>13.574400000000001</v>
      </c>
      <c r="C83" s="103">
        <f>'Graphs (all) (lb)'!C83*1.12</f>
        <v>-12.728351820800002</v>
      </c>
      <c r="D83" s="101">
        <f>'Data (all)'!V87</f>
        <v>12.051106235870773</v>
      </c>
      <c r="E83" s="103">
        <v>-11.3</v>
      </c>
    </row>
    <row r="84" spans="1:5" x14ac:dyDescent="0.25">
      <c r="A84" s="108">
        <v>3.86</v>
      </c>
      <c r="B84" s="110">
        <f>'Graphs (all) (lb)'!B84*1.12</f>
        <v>57.030400000000007</v>
      </c>
      <c r="C84" s="103">
        <f>'Graphs (all) (lb)'!C84*1.12</f>
        <v>68.867585501866671</v>
      </c>
      <c r="D84" s="101">
        <f>'Data (all)'!V88</f>
        <v>32.130929288061402</v>
      </c>
      <c r="E84" s="103">
        <v>38.799999999999997</v>
      </c>
    </row>
    <row r="85" spans="1:5" x14ac:dyDescent="0.25">
      <c r="A85" s="109">
        <v>3.87</v>
      </c>
      <c r="B85" s="111">
        <f>'Graphs (all) (lb)'!B85*1.12</f>
        <v>83.552000000000007</v>
      </c>
      <c r="C85" s="104">
        <f>'Graphs (all) (lb)'!C85*1.12</f>
        <v>131.4640086592</v>
      </c>
      <c r="D85" s="102">
        <f>'Data (all)'!V89</f>
        <v>36.671256636465152</v>
      </c>
      <c r="E85" s="104">
        <v>57.7</v>
      </c>
    </row>
  </sheetData>
  <mergeCells count="2">
    <mergeCell ref="B1:C1"/>
    <mergeCell ref="D1:E1"/>
  </mergeCells>
  <conditionalFormatting sqref="A3:A85">
    <cfRule type="expression" dxfId="1" priority="1">
      <formula>AND($P3=$P2,A3=A2)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workbookViewId="0"/>
  </sheetViews>
  <sheetFormatPr defaultRowHeight="15" x14ac:dyDescent="0.25"/>
  <cols>
    <col min="2" max="5" width="10.7109375" customWidth="1"/>
  </cols>
  <sheetData>
    <row r="1" spans="1:6" x14ac:dyDescent="0.25">
      <c r="B1" s="117" t="s">
        <v>145</v>
      </c>
      <c r="C1" s="118"/>
      <c r="D1" s="119" t="s">
        <v>138</v>
      </c>
      <c r="E1" s="118"/>
    </row>
    <row r="2" spans="1:6" x14ac:dyDescent="0.25">
      <c r="A2" s="112" t="s">
        <v>148</v>
      </c>
      <c r="B2" s="113" t="s">
        <v>147</v>
      </c>
      <c r="C2" s="114" t="s">
        <v>146</v>
      </c>
      <c r="D2" s="115" t="s">
        <v>147</v>
      </c>
      <c r="E2" s="114" t="s">
        <v>146</v>
      </c>
    </row>
    <row r="3" spans="1:6" x14ac:dyDescent="0.25">
      <c r="A3" s="108">
        <v>3.06</v>
      </c>
      <c r="B3" s="110">
        <f>INDEX('Graphs (all) (lb)'!A$3:D$85,F3,2)</f>
        <v>11.53</v>
      </c>
      <c r="C3" s="103">
        <v>7.4527122600000011</v>
      </c>
      <c r="D3" s="101">
        <f>INDEX('Graphs (all) (lb)'!A$3:D$85,F3,4)</f>
        <v>34.422702910040961</v>
      </c>
      <c r="E3" s="103">
        <v>22.25</v>
      </c>
      <c r="F3" s="116">
        <f>MATCH(A3,'Graphs (all) (lb)'!A$3:A$85,0)</f>
        <v>2</v>
      </c>
    </row>
    <row r="4" spans="1:6" x14ac:dyDescent="0.25">
      <c r="A4" s="108">
        <v>3.08</v>
      </c>
      <c r="B4" s="110">
        <f>INDEX('Graphs (all) (lb)'!A$3:D$85,F4,2)</f>
        <v>7.04</v>
      </c>
      <c r="C4" s="103">
        <v>6.2841078374400006</v>
      </c>
      <c r="D4" s="101">
        <f>INDEX('Graphs (all) (lb)'!A$3:D$85,F4,4)</f>
        <v>25.811396652619695</v>
      </c>
      <c r="E4" s="103">
        <v>23.04</v>
      </c>
      <c r="F4" s="116">
        <f>MATCH(A4,'Graphs (all) (lb)'!A$3:A$85,0)</f>
        <v>4</v>
      </c>
    </row>
    <row r="5" spans="1:6" x14ac:dyDescent="0.25">
      <c r="A5" s="108">
        <v>3.09</v>
      </c>
      <c r="B5" s="110">
        <f>INDEX('Graphs (all) (lb)'!A$3:D$85,F5,2)</f>
        <v>5.79</v>
      </c>
      <c r="C5" s="103">
        <v>6.0472479614400001</v>
      </c>
      <c r="D5" s="101">
        <f>INDEX('Graphs (all) (lb)'!A$3:D$85,F5,4)</f>
        <v>23.725866859581323</v>
      </c>
      <c r="E5" s="103">
        <v>24.78</v>
      </c>
      <c r="F5" s="116">
        <f>MATCH(A5,'Graphs (all) (lb)'!A$3:A$85,0)</f>
        <v>5</v>
      </c>
    </row>
    <row r="6" spans="1:6" x14ac:dyDescent="0.25">
      <c r="A6" s="108">
        <v>3.11</v>
      </c>
      <c r="B6" s="110">
        <f>INDEX('Graphs (all) (lb)'!A$3:D$85,F6,2)</f>
        <v>2.86</v>
      </c>
      <c r="C6" s="103">
        <v>2.0142420303600002</v>
      </c>
      <c r="D6" s="101">
        <f>INDEX('Graphs (all) (lb)'!A$3:D$85,F6,4)</f>
        <v>13.481845573020108</v>
      </c>
      <c r="E6" s="103">
        <v>9.495000000000001</v>
      </c>
      <c r="F6" s="116">
        <f>MATCH(A6,'Graphs (all) (lb)'!A$3:A$85,0)</f>
        <v>7</v>
      </c>
    </row>
    <row r="7" spans="1:6" x14ac:dyDescent="0.25">
      <c r="A7" s="108">
        <v>3.12</v>
      </c>
      <c r="B7" s="110">
        <f>INDEX('Graphs (all) (lb)'!A$3:D$85,F7,2)</f>
        <v>1.1499999999999999</v>
      </c>
      <c r="C7" s="103">
        <v>1.5474845232000001</v>
      </c>
      <c r="D7" s="101">
        <f>INDEX('Graphs (all) (lb)'!A$3:D$85,F7,4)</f>
        <v>6.5545082021405756</v>
      </c>
      <c r="E7" s="103">
        <v>8.82</v>
      </c>
      <c r="F7" s="116">
        <f>MATCH(A7,'Graphs (all) (lb)'!A$3:A$85,0)</f>
        <v>8</v>
      </c>
    </row>
    <row r="8" spans="1:6" x14ac:dyDescent="0.25">
      <c r="A8" s="108">
        <v>3.14</v>
      </c>
      <c r="B8" s="110">
        <f>INDEX('Graphs (all) (lb)'!A$3:D$85,F8,2)</f>
        <v>-0.68</v>
      </c>
      <c r="C8" s="103">
        <v>0.65886920927999992</v>
      </c>
      <c r="D8" s="101">
        <f>INDEX('Graphs (all) (lb)'!A$3:D$85,F8,4)</f>
        <v>-4.6340001277893696</v>
      </c>
      <c r="E8" s="103">
        <v>4.49</v>
      </c>
      <c r="F8" s="116">
        <f>MATCH(A8,'Graphs (all) (lb)'!A$3:A$85,0)</f>
        <v>10</v>
      </c>
    </row>
    <row r="9" spans="1:6" x14ac:dyDescent="0.25">
      <c r="A9" s="108">
        <v>3.2</v>
      </c>
      <c r="B9" s="110">
        <f>INDEX('Graphs (all) (lb)'!A$3:D$85,F9,2)</f>
        <v>12.29</v>
      </c>
      <c r="C9" s="103">
        <v>7.4044821599999997</v>
      </c>
      <c r="D9" s="101">
        <f>INDEX('Graphs (all) (lb)'!A$3:D$85,F9,4)</f>
        <v>14.938249240106211</v>
      </c>
      <c r="E9" s="103">
        <v>9</v>
      </c>
      <c r="F9" s="116">
        <f>MATCH(A9,'Graphs (all) (lb)'!A$3:A$85,0)</f>
        <v>16</v>
      </c>
    </row>
    <row r="10" spans="1:6" x14ac:dyDescent="0.25">
      <c r="A10" s="108">
        <v>3.26</v>
      </c>
      <c r="B10" s="110">
        <f>INDEX('Graphs (all) (lb)'!A$3:D$85,F10,2)</f>
        <v>19.399999999999999</v>
      </c>
      <c r="C10" s="103">
        <v>9.141335999999999</v>
      </c>
      <c r="D10" s="101">
        <f>INDEX('Graphs (all) (lb)'!A$3:D$85,F10,4)</f>
        <v>16.977824685582064</v>
      </c>
      <c r="E10" s="103">
        <v>8</v>
      </c>
      <c r="F10" s="116">
        <f>MATCH(A10,'Graphs (all) (lb)'!A$3:A$85,0)</f>
        <v>22</v>
      </c>
    </row>
    <row r="11" spans="1:6" x14ac:dyDescent="0.25">
      <c r="A11" s="108">
        <v>3.32</v>
      </c>
      <c r="B11" s="110">
        <f>INDEX('Graphs (all) (lb)'!A$3:D$85,F11,2)</f>
        <v>61.62</v>
      </c>
      <c r="C11" s="103">
        <v>50.124992399999989</v>
      </c>
      <c r="D11" s="101">
        <f>INDEX('Graphs (all) (lb)'!A$3:D$85,F11,4)</f>
        <v>38.518908583415566</v>
      </c>
      <c r="E11" s="103">
        <v>31.333333333333332</v>
      </c>
      <c r="F11" s="116">
        <f>MATCH(A11,'Graphs (all) (lb)'!A$3:A$85,0)</f>
        <v>28</v>
      </c>
    </row>
    <row r="12" spans="1:6" x14ac:dyDescent="0.25">
      <c r="A12" s="108">
        <v>3.4</v>
      </c>
      <c r="B12" s="110">
        <f>INDEX('Graphs (all) (lb)'!A$3:D$85,F12,2)</f>
        <v>188.11</v>
      </c>
      <c r="C12" s="103">
        <v>199.77675661125002</v>
      </c>
      <c r="D12" s="101">
        <f>INDEX('Graphs (all) (lb)'!A$3:D$85,F12,4)</f>
        <v>56.766772157924684</v>
      </c>
      <c r="E12" s="103">
        <v>60.287500000000009</v>
      </c>
      <c r="F12" s="116">
        <f>MATCH(A12,'Graphs (all) (lb)'!A$3:A$85,0)</f>
        <v>36</v>
      </c>
    </row>
    <row r="13" spans="1:6" x14ac:dyDescent="0.25">
      <c r="A13" s="108">
        <v>3.41</v>
      </c>
      <c r="B13" s="110">
        <f>INDEX('Graphs (all) (lb)'!A$3:D$85,F13,2)</f>
        <v>97.67</v>
      </c>
      <c r="C13" s="103">
        <v>105.41533333333336</v>
      </c>
      <c r="D13" s="101">
        <f>INDEX('Graphs (all) (lb)'!A$3:D$85,F13,4)</f>
        <v>42.712827988338184</v>
      </c>
      <c r="E13" s="103">
        <v>46.1</v>
      </c>
      <c r="F13" s="116">
        <f>MATCH(A13,'Graphs (all) (lb)'!A$3:A$85,0)</f>
        <v>37</v>
      </c>
    </row>
    <row r="14" spans="1:6" x14ac:dyDescent="0.25">
      <c r="A14" s="108">
        <v>3.42</v>
      </c>
      <c r="B14" s="110">
        <f>INDEX('Graphs (all) (lb)'!A$3:D$85,F14,2)</f>
        <v>204</v>
      </c>
      <c r="C14" s="103">
        <v>260.1466666666667</v>
      </c>
      <c r="D14" s="101">
        <f>INDEX('Graphs (all) (lb)'!A$3:D$85,F14,4)</f>
        <v>56.146788990825684</v>
      </c>
      <c r="E14" s="103">
        <v>71.599999999999994</v>
      </c>
      <c r="F14" s="116">
        <f>MATCH(A14,'Graphs (all) (lb)'!A$3:A$85,0)</f>
        <v>38</v>
      </c>
    </row>
    <row r="15" spans="1:6" x14ac:dyDescent="0.25">
      <c r="A15" s="108">
        <v>3.43</v>
      </c>
      <c r="B15" s="110">
        <f>INDEX('Graphs (all) (lb)'!A$3:D$85,F15,2)</f>
        <v>76.3</v>
      </c>
      <c r="C15" s="103">
        <v>69.360000000000014</v>
      </c>
      <c r="D15" s="101">
        <f>INDEX('Graphs (all) (lb)'!A$3:D$85,F15,4)</f>
        <v>39.602076124567468</v>
      </c>
      <c r="E15" s="103">
        <v>36</v>
      </c>
      <c r="F15" s="116">
        <f>MATCH(A15,'Graphs (all) (lb)'!A$3:A$85,0)</f>
        <v>39</v>
      </c>
    </row>
    <row r="16" spans="1:6" x14ac:dyDescent="0.25">
      <c r="A16" s="108">
        <v>3.44</v>
      </c>
      <c r="B16" s="110">
        <f>INDEX('Graphs (all) (lb)'!A$3:D$85,F16,2)</f>
        <v>231.09</v>
      </c>
      <c r="C16" s="103">
        <v>297.92</v>
      </c>
      <c r="D16" s="101">
        <f>INDEX('Graphs (all) (lb)'!A$3:D$85,F16,4)</f>
        <v>58.951530612244895</v>
      </c>
      <c r="E16" s="103">
        <v>76</v>
      </c>
      <c r="F16" s="116">
        <f>MATCH(A16,'Graphs (all) (lb)'!A$3:A$85,0)</f>
        <v>40</v>
      </c>
    </row>
    <row r="17" spans="1:6" x14ac:dyDescent="0.25">
      <c r="A17" s="108">
        <v>3.45</v>
      </c>
      <c r="B17" s="110">
        <f>INDEX('Graphs (all) (lb)'!A$3:D$85,F17,2)</f>
        <v>55.73</v>
      </c>
      <c r="C17" s="103">
        <v>29.970000000000006</v>
      </c>
      <c r="D17" s="101">
        <f>INDEX('Graphs (all) (lb)'!A$3:D$85,F17,4)</f>
        <v>34.401234567901227</v>
      </c>
      <c r="E17" s="103">
        <v>18.5</v>
      </c>
      <c r="F17" s="116">
        <f>MATCH(A17,'Graphs (all) (lb)'!A$3:A$85,0)</f>
        <v>41</v>
      </c>
    </row>
    <row r="18" spans="1:6" x14ac:dyDescent="0.25">
      <c r="A18" s="108">
        <v>3.46</v>
      </c>
      <c r="B18" s="110">
        <f>INDEX('Graphs (all) (lb)'!A$3:D$85,F18,2)</f>
        <v>46.11</v>
      </c>
      <c r="C18" s="103">
        <v>22.684000000000005</v>
      </c>
      <c r="D18" s="101">
        <f>INDEX('Graphs (all) (lb)'!A$3:D$85,F18,4)</f>
        <v>32.320093457943919</v>
      </c>
      <c r="E18" s="103">
        <v>15.9</v>
      </c>
      <c r="F18" s="116">
        <f>MATCH(A18,'Graphs (all) (lb)'!A$3:A$85,0)</f>
        <v>42</v>
      </c>
    </row>
    <row r="19" spans="1:6" x14ac:dyDescent="0.25">
      <c r="A19" s="108">
        <v>3.47</v>
      </c>
      <c r="B19" s="110">
        <f>INDEX('Graphs (all) (lb)'!A$3:D$85,F19,2)</f>
        <v>18.940000000000001</v>
      </c>
      <c r="C19" s="103">
        <v>-18.000666666666671</v>
      </c>
      <c r="D19" s="101">
        <f>INDEX('Graphs (all) (lb)'!A$3:D$85,F19,4)</f>
        <v>18.329032258064515</v>
      </c>
      <c r="E19" s="103">
        <v>-17.420000000000002</v>
      </c>
      <c r="F19" s="116">
        <f>MATCH(A19,'Graphs (all) (lb)'!A$3:A$85,0)</f>
        <v>43</v>
      </c>
    </row>
    <row r="20" spans="1:6" x14ac:dyDescent="0.25">
      <c r="A20" s="108">
        <v>3.48</v>
      </c>
      <c r="B20" s="110">
        <f>INDEX('Graphs (all) (lb)'!A$3:D$85,F20,2)</f>
        <v>53.64</v>
      </c>
      <c r="C20" s="103">
        <v>-7.9985333333333335</v>
      </c>
      <c r="D20" s="101">
        <f>INDEX('Graphs (all) (lb)'!A$3:D$85,F20,4)</f>
        <v>33.665271966527193</v>
      </c>
      <c r="E20" s="103">
        <v>-5.0199999999999996</v>
      </c>
      <c r="F20" s="116">
        <f>MATCH(A20,'Graphs (all) (lb)'!A$3:A$85,0)</f>
        <v>44</v>
      </c>
    </row>
    <row r="21" spans="1:6" x14ac:dyDescent="0.25">
      <c r="A21" s="108">
        <v>3.49</v>
      </c>
      <c r="B21" s="110">
        <f>INDEX('Graphs (all) (lb)'!A$3:D$85,F21,2)</f>
        <v>10.17</v>
      </c>
      <c r="C21" s="103">
        <v>14.650666666666666</v>
      </c>
      <c r="D21" s="101">
        <f>INDEX('Graphs (all) (lb)'!A$3:D$85,F21,4)</f>
        <v>11.384328358208954</v>
      </c>
      <c r="E21" s="103">
        <v>16.399999999999999</v>
      </c>
      <c r="F21" s="116">
        <f>MATCH(A21,'Graphs (all) (lb)'!A$3:A$85,0)</f>
        <v>45</v>
      </c>
    </row>
    <row r="22" spans="1:6" x14ac:dyDescent="0.25">
      <c r="A22" s="108">
        <v>3.5</v>
      </c>
      <c r="B22" s="110">
        <f>INDEX('Graphs (all) (lb)'!A$3:D$85,F22,2)</f>
        <v>58.3</v>
      </c>
      <c r="C22" s="103">
        <v>48.62</v>
      </c>
      <c r="D22" s="101">
        <f>INDEX('Graphs (all) (lb)'!A$3:D$85,F22,4)</f>
        <v>34.294117647058819</v>
      </c>
      <c r="E22" s="103">
        <v>28.6</v>
      </c>
      <c r="F22" s="116">
        <f>MATCH(A22,'Graphs (all) (lb)'!A$3:A$85,0)</f>
        <v>46</v>
      </c>
    </row>
    <row r="23" spans="1:6" x14ac:dyDescent="0.25">
      <c r="A23" s="108">
        <v>3.51</v>
      </c>
      <c r="B23" s="110">
        <f>INDEX('Graphs (all) (lb)'!A$3:D$85,F23,2)</f>
        <v>53.74</v>
      </c>
      <c r="C23" s="103">
        <v>75.342666666666673</v>
      </c>
      <c r="D23" s="101">
        <f>INDEX('Graphs (all) (lb)'!A$3:D$85,F23,4)</f>
        <v>33.309917355371901</v>
      </c>
      <c r="E23" s="103">
        <v>46.7</v>
      </c>
      <c r="F23" s="116">
        <f>MATCH(A23,'Graphs (all) (lb)'!A$3:A$85,0)</f>
        <v>47</v>
      </c>
    </row>
    <row r="24" spans="1:6" x14ac:dyDescent="0.25">
      <c r="A24" s="108">
        <v>3.52</v>
      </c>
      <c r="B24" s="110">
        <f>INDEX('Graphs (all) (lb)'!A$3:D$85,F24,2)</f>
        <v>51.39</v>
      </c>
      <c r="C24" s="103">
        <v>36.033333333333339</v>
      </c>
      <c r="D24" s="101">
        <f>INDEX('Graphs (all) (lb)'!A$3:D$85,F24,4)</f>
        <v>32.802127659574467</v>
      </c>
      <c r="E24" s="103">
        <v>23</v>
      </c>
      <c r="F24" s="116">
        <f>MATCH(A24,'Graphs (all) (lb)'!A$3:A$85,0)</f>
        <v>48</v>
      </c>
    </row>
    <row r="25" spans="1:6" x14ac:dyDescent="0.25">
      <c r="A25" s="108">
        <v>3.53</v>
      </c>
      <c r="B25" s="110">
        <f>INDEX('Graphs (all) (lb)'!A$3:D$85,F25,2)</f>
        <v>-30.36</v>
      </c>
      <c r="C25" s="103">
        <v>-50.4</v>
      </c>
      <c r="D25" s="101">
        <f>INDEX('Graphs (all) (lb)'!A$3:D$85,F25,4)</f>
        <v>-42.166666666666664</v>
      </c>
      <c r="E25" s="103">
        <v>-70</v>
      </c>
      <c r="F25" s="116">
        <f>MATCH(A25,'Graphs (all) (lb)'!A$3:A$85,0)</f>
        <v>49</v>
      </c>
    </row>
    <row r="26" spans="1:6" x14ac:dyDescent="0.25">
      <c r="A26" s="108">
        <v>3.54</v>
      </c>
      <c r="B26" s="110">
        <f>INDEX('Graphs (all) (lb)'!A$3:D$85,F26,2)</f>
        <v>57.45</v>
      </c>
      <c r="C26" s="103">
        <v>32.711999999999996</v>
      </c>
      <c r="D26" s="101">
        <f>INDEX('Graphs (all) (lb)'!A$3:D$85,F26,4)</f>
        <v>24.762931034482762</v>
      </c>
      <c r="E26" s="103">
        <v>14.1</v>
      </c>
      <c r="F26" s="116">
        <f>MATCH(A26,'Graphs (all) (lb)'!A$3:A$85,0)</f>
        <v>50</v>
      </c>
    </row>
    <row r="27" spans="1:6" x14ac:dyDescent="0.25">
      <c r="A27" s="108">
        <v>3.55</v>
      </c>
      <c r="B27" s="110">
        <f>INDEX('Graphs (all) (lb)'!A$3:D$85,F27,2)</f>
        <v>103.14</v>
      </c>
      <c r="C27" s="103">
        <v>53.938666666666656</v>
      </c>
      <c r="D27" s="101">
        <f>INDEX('Graphs (all) (lb)'!A$3:D$85,F27,4)</f>
        <v>34.227876106194692</v>
      </c>
      <c r="E27" s="103">
        <v>17.899999999999999</v>
      </c>
      <c r="F27" s="116">
        <f>MATCH(A27,'Graphs (all) (lb)'!A$3:A$85,0)</f>
        <v>51</v>
      </c>
    </row>
    <row r="28" spans="1:6" x14ac:dyDescent="0.25">
      <c r="A28" s="108">
        <v>3.56</v>
      </c>
      <c r="B28" s="110">
        <f>INDEX('Graphs (all) (lb)'!A$3:D$85,F28,2)</f>
        <v>112.35</v>
      </c>
      <c r="C28" s="103">
        <v>79.220000000000013</v>
      </c>
      <c r="D28" s="101">
        <f>INDEX('Graphs (all) (lb)'!A$3:D$85,F28,4)</f>
        <v>36.164163090128753</v>
      </c>
      <c r="E28" s="103">
        <v>25.5</v>
      </c>
      <c r="F28" s="116">
        <f>MATCH(A28,'Graphs (all) (lb)'!A$3:A$85,0)</f>
        <v>52</v>
      </c>
    </row>
    <row r="29" spans="1:6" x14ac:dyDescent="0.25">
      <c r="A29" s="108">
        <v>3.57</v>
      </c>
      <c r="B29" s="110">
        <f>INDEX('Graphs (all) (lb)'!A$3:D$85,F29,2)</f>
        <v>148.83000000000001</v>
      </c>
      <c r="C29" s="103">
        <v>156.6</v>
      </c>
      <c r="D29" s="101">
        <f>INDEX('Graphs (all) (lb)'!A$3:D$85,F29,4)</f>
        <v>38.490517241379315</v>
      </c>
      <c r="E29" s="103">
        <v>40.5</v>
      </c>
      <c r="F29" s="116">
        <f>MATCH(A29,'Graphs (all) (lb)'!A$3:A$85,0)</f>
        <v>53</v>
      </c>
    </row>
    <row r="30" spans="1:6" x14ac:dyDescent="0.25">
      <c r="A30" s="108">
        <v>3.58</v>
      </c>
      <c r="B30" s="110">
        <f>INDEX('Graphs (all) (lb)'!A$3:D$85,F30,2)</f>
        <v>194.6</v>
      </c>
      <c r="C30" s="103">
        <v>174.84533333333331</v>
      </c>
      <c r="D30" s="101">
        <f>INDEX('Graphs (all) (lb)'!A$3:D$85,F30,4)</f>
        <v>42.182080924855491</v>
      </c>
      <c r="E30" s="103">
        <v>37.9</v>
      </c>
      <c r="F30" s="116">
        <f>MATCH(A30,'Graphs (all) (lb)'!A$3:A$85,0)</f>
        <v>54</v>
      </c>
    </row>
    <row r="31" spans="1:6" x14ac:dyDescent="0.25">
      <c r="A31" s="108">
        <v>3.59</v>
      </c>
      <c r="B31" s="110">
        <f>INDEX('Graphs (all) (lb)'!A$3:D$85,F31,2)</f>
        <v>294.19</v>
      </c>
      <c r="C31" s="103">
        <v>235.55333333333337</v>
      </c>
      <c r="D31" s="101">
        <f>INDEX('Graphs (all) (lb)'!A$3:D$85,F31,4)</f>
        <v>49.582584269662917</v>
      </c>
      <c r="E31" s="103">
        <v>39.700000000000003</v>
      </c>
      <c r="F31" s="116">
        <f>MATCH(A31,'Graphs (all) (lb)'!A$3:A$85,0)</f>
        <v>55</v>
      </c>
    </row>
    <row r="32" spans="1:6" x14ac:dyDescent="0.25">
      <c r="A32" s="108">
        <v>3.6</v>
      </c>
      <c r="B32" s="110">
        <f>INDEX('Graphs (all) (lb)'!A$3:D$85,F32,2)</f>
        <v>-3.8</v>
      </c>
      <c r="C32" s="103">
        <v>-3.7697999999999996</v>
      </c>
      <c r="D32" s="101">
        <f>INDEX('Graphs (all) (lb)'!A$3:D$85,F32,4)</f>
        <v>-31.147540983606557</v>
      </c>
      <c r="E32" s="103">
        <v>-30.9</v>
      </c>
      <c r="F32" s="116">
        <f>MATCH(A32,'Graphs (all) (lb)'!A$3:A$85,0)</f>
        <v>56</v>
      </c>
    </row>
    <row r="33" spans="1:6" x14ac:dyDescent="0.25">
      <c r="A33" s="108">
        <v>3.61</v>
      </c>
      <c r="B33" s="110">
        <f>INDEX('Graphs (all) (lb)'!A$3:D$85,F33,2)</f>
        <v>-4.57</v>
      </c>
      <c r="C33" s="103">
        <v>-3.77</v>
      </c>
      <c r="D33" s="101">
        <f>INDEX('Graphs (all) (lb)'!A$3:D$85,F33,4)</f>
        <v>-45.7</v>
      </c>
      <c r="E33" s="103">
        <v>-37.700000000000003</v>
      </c>
      <c r="F33" s="116">
        <f>MATCH(A33,'Graphs (all) (lb)'!A$3:A$85,0)</f>
        <v>57</v>
      </c>
    </row>
    <row r="34" spans="1:6" x14ac:dyDescent="0.25">
      <c r="A34" s="108">
        <v>3.62</v>
      </c>
      <c r="B34" s="110">
        <f>INDEX('Graphs (all) (lb)'!A$3:D$85,F34,2)</f>
        <v>0.05</v>
      </c>
      <c r="C34" s="103">
        <v>3.4492399999999996</v>
      </c>
      <c r="D34" s="101">
        <f>INDEX('Graphs (all) (lb)'!A$3:D$85,F34,4)</f>
        <v>0.23584905660377362</v>
      </c>
      <c r="E34" s="103">
        <v>16.27</v>
      </c>
      <c r="F34" s="116">
        <f>MATCH(A34,'Graphs (all) (lb)'!A$3:A$85,0)</f>
        <v>58</v>
      </c>
    </row>
    <row r="35" spans="1:6" x14ac:dyDescent="0.25">
      <c r="A35" s="108">
        <v>3.63</v>
      </c>
      <c r="B35" s="110">
        <f>INDEX('Graphs (all) (lb)'!A$3:D$85,F35,2)</f>
        <v>-1.71</v>
      </c>
      <c r="C35" s="103">
        <v>3.4347599999999994</v>
      </c>
      <c r="D35" s="101">
        <f>INDEX('Graphs (all) (lb)'!A$3:D$85,F35,4)</f>
        <v>-9.8275862068965516</v>
      </c>
      <c r="E35" s="103">
        <v>19.739999999999998</v>
      </c>
      <c r="F35" s="116">
        <f>MATCH(A35,'Graphs (all) (lb)'!A$3:A$85,0)</f>
        <v>59</v>
      </c>
    </row>
    <row r="36" spans="1:6" x14ac:dyDescent="0.25">
      <c r="A36" s="108">
        <v>3.64</v>
      </c>
      <c r="B36" s="110">
        <f>INDEX('Graphs (all) (lb)'!A$3:D$85,F36,2)</f>
        <v>7.6</v>
      </c>
      <c r="C36" s="103">
        <v>9.3766000000000016</v>
      </c>
      <c r="D36" s="101">
        <f>INDEX('Graphs (all) (lb)'!A$3:D$85,F36,4)</f>
        <v>21.96531791907514</v>
      </c>
      <c r="E36" s="103">
        <v>27.1</v>
      </c>
      <c r="F36" s="116">
        <f>MATCH(A36,'Graphs (all) (lb)'!A$3:A$85,0)</f>
        <v>60</v>
      </c>
    </row>
    <row r="37" spans="1:6" x14ac:dyDescent="0.25">
      <c r="A37" s="108">
        <v>3.65</v>
      </c>
      <c r="B37" s="110">
        <f>INDEX('Graphs (all) (lb)'!A$3:D$85,F37,2)</f>
        <v>1.47</v>
      </c>
      <c r="C37" s="103">
        <v>5.2079999999999993</v>
      </c>
      <c r="D37" s="101">
        <f>INDEX('Graphs (all) (lb)'!A$3:D$85,F37,4)</f>
        <v>6.125</v>
      </c>
      <c r="E37" s="103">
        <v>21.7</v>
      </c>
      <c r="F37" s="116">
        <f>MATCH(A37,'Graphs (all) (lb)'!A$3:A$85,0)</f>
        <v>61</v>
      </c>
    </row>
    <row r="38" spans="1:6" x14ac:dyDescent="0.25">
      <c r="A38" s="108">
        <v>3.66</v>
      </c>
      <c r="B38" s="110">
        <f>INDEX('Graphs (all) (lb)'!A$3:D$85,F38,2)</f>
        <v>1.18</v>
      </c>
      <c r="C38" s="103">
        <v>5.6862000000000004</v>
      </c>
      <c r="D38" s="101">
        <f>INDEX('Graphs (all) (lb)'!A$3:D$85,F38,4)</f>
        <v>5.0427350427350426</v>
      </c>
      <c r="E38" s="103">
        <v>24.3</v>
      </c>
      <c r="F38" s="116">
        <f>MATCH(A38,'Graphs (all) (lb)'!A$3:A$85,0)</f>
        <v>62</v>
      </c>
    </row>
    <row r="39" spans="1:6" x14ac:dyDescent="0.25">
      <c r="A39" s="108">
        <v>3.67</v>
      </c>
      <c r="B39" s="110">
        <f>INDEX('Graphs (all) (lb)'!A$3:D$85,F39,2)</f>
        <v>-1.63</v>
      </c>
      <c r="C39" s="103">
        <v>1.3147200000000001</v>
      </c>
      <c r="D39" s="101">
        <f>INDEX('Graphs (all) (lb)'!A$3:D$85,F39,4)</f>
        <v>-9.2613636363636349</v>
      </c>
      <c r="E39" s="103">
        <v>7.47</v>
      </c>
      <c r="F39" s="116">
        <f>MATCH(A39,'Graphs (all) (lb)'!A$3:A$85,0)</f>
        <v>63</v>
      </c>
    </row>
    <row r="40" spans="1:6" x14ac:dyDescent="0.25">
      <c r="A40" s="108">
        <v>3.68</v>
      </c>
      <c r="B40" s="110">
        <f>INDEX('Graphs (all) (lb)'!A$3:D$85,F40,2)</f>
        <v>9.1199999999999992</v>
      </c>
      <c r="C40" s="103">
        <v>7.7367000000000017</v>
      </c>
      <c r="D40" s="101">
        <f>INDEX('Graphs (all) (lb)'!A$3:D$85,F40,4)</f>
        <v>24.648648648648642</v>
      </c>
      <c r="E40" s="103">
        <v>20.91</v>
      </c>
      <c r="F40" s="116">
        <f>MATCH(A40,'Graphs (all) (lb)'!A$3:A$85,0)</f>
        <v>64</v>
      </c>
    </row>
    <row r="41" spans="1:6" x14ac:dyDescent="0.25">
      <c r="A41" s="108">
        <v>3.69</v>
      </c>
      <c r="B41" s="110">
        <f>INDEX('Graphs (all) (lb)'!A$3:D$85,F41,2)</f>
        <v>22.86</v>
      </c>
      <c r="C41" s="103">
        <v>17.498999999999999</v>
      </c>
      <c r="D41" s="101">
        <f>INDEX('Graphs (all) (lb)'!A$3:D$85,F41,4)</f>
        <v>37.23127035830619</v>
      </c>
      <c r="E41" s="103">
        <v>28.5</v>
      </c>
      <c r="F41" s="116">
        <f>MATCH(A41,'Graphs (all) (lb)'!A$3:A$85,0)</f>
        <v>65</v>
      </c>
    </row>
    <row r="42" spans="1:6" x14ac:dyDescent="0.25">
      <c r="A42" s="108">
        <v>3.7</v>
      </c>
      <c r="B42" s="110">
        <f>INDEX('Graphs (all) (lb)'!A$3:D$85,F42,2)</f>
        <v>23.79</v>
      </c>
      <c r="C42" s="103">
        <v>18.331320000000005</v>
      </c>
      <c r="D42" s="101">
        <f>INDEX('Graphs (all) (lb)'!A$3:D$85,F42,4)</f>
        <v>37.882165605095537</v>
      </c>
      <c r="E42" s="103">
        <v>29.19</v>
      </c>
      <c r="F42" s="116">
        <f>MATCH(A42,'Graphs (all) (lb)'!A$3:A$85,0)</f>
        <v>66</v>
      </c>
    </row>
    <row r="43" spans="1:6" x14ac:dyDescent="0.25">
      <c r="A43" s="108">
        <v>3.71</v>
      </c>
      <c r="B43" s="110">
        <f>INDEX('Graphs (all) (lb)'!A$3:D$85,F43,2)</f>
        <v>13.74</v>
      </c>
      <c r="C43" s="103">
        <v>9.724000000000002</v>
      </c>
      <c r="D43" s="101">
        <f>INDEX('Graphs (all) (lb)'!A$3:D$85,F43,4)</f>
        <v>31.22727272727272</v>
      </c>
      <c r="E43" s="103">
        <v>22.1</v>
      </c>
      <c r="F43" s="116">
        <f>MATCH(A43,'Graphs (all) (lb)'!A$3:A$85,0)</f>
        <v>67</v>
      </c>
    </row>
    <row r="44" spans="1:6" x14ac:dyDescent="0.25">
      <c r="A44" s="108">
        <v>3.74</v>
      </c>
      <c r="B44" s="110">
        <f>INDEX('Graphs (all) (lb)'!A$3:D$85,F44,2)</f>
        <v>-23.97</v>
      </c>
      <c r="C44" s="103">
        <v>-19.617422222222224</v>
      </c>
      <c r="D44" s="101">
        <f>INDEX('Graphs (all) (lb)'!A$3:D$85,F44,4)</f>
        <v>-22.930484693877553</v>
      </c>
      <c r="E44" s="103">
        <v>-18.766666666666669</v>
      </c>
      <c r="F44" s="116">
        <f>MATCH(A44,'Graphs (all) (lb)'!A$3:A$85,0)</f>
        <v>70</v>
      </c>
    </row>
    <row r="45" spans="1:6" x14ac:dyDescent="0.25">
      <c r="A45" s="108">
        <v>3.77</v>
      </c>
      <c r="B45" s="110">
        <f>INDEX('Graphs (all) (lb)'!A$3:D$85,F45,2)</f>
        <v>15.02</v>
      </c>
      <c r="C45" s="103">
        <v>24.689777777777781</v>
      </c>
      <c r="D45" s="101">
        <f>INDEX('Graphs (all) (lb)'!A$3:D$85,F45,4)</f>
        <v>8.1113191244239626</v>
      </c>
      <c r="E45" s="103">
        <v>13.333333333333334</v>
      </c>
      <c r="F45" s="116">
        <f>MATCH(A45,'Graphs (all) (lb)'!A$3:A$85,0)</f>
        <v>73</v>
      </c>
    </row>
    <row r="46" spans="1:6" x14ac:dyDescent="0.25">
      <c r="A46" s="108">
        <v>3.8</v>
      </c>
      <c r="B46" s="110">
        <f>INDEX('Graphs (all) (lb)'!A$3:D$85,F46,2)</f>
        <v>109.94</v>
      </c>
      <c r="C46" s="103">
        <v>101.41127111111111</v>
      </c>
      <c r="D46" s="101">
        <f>INDEX('Graphs (all) (lb)'!A$3:D$85,F46,4)</f>
        <v>34.402119492656865</v>
      </c>
      <c r="E46" s="103">
        <v>31.733333333333331</v>
      </c>
      <c r="F46" s="116">
        <f>MATCH(A46,'Graphs (all) (lb)'!A$3:A$85,0)</f>
        <v>76</v>
      </c>
    </row>
    <row r="47" spans="1:6" x14ac:dyDescent="0.25">
      <c r="A47" s="108">
        <v>3.83</v>
      </c>
      <c r="B47" s="110">
        <f>INDEX('Graphs (all) (lb)'!A$3:D$85,F47,2)</f>
        <v>161.24</v>
      </c>
      <c r="C47" s="103">
        <v>120.30392888888892</v>
      </c>
      <c r="D47" s="101">
        <f>INDEX('Graphs (all) (lb)'!A$3:D$85,F47,4)</f>
        <v>38.153079252902572</v>
      </c>
      <c r="E47" s="103">
        <v>28.466666666666669</v>
      </c>
      <c r="F47" s="116">
        <f>MATCH(A47,'Graphs (all) (lb)'!A$3:A$85,0)</f>
        <v>79</v>
      </c>
    </row>
    <row r="48" spans="1:6" x14ac:dyDescent="0.25">
      <c r="A48" s="108">
        <v>3.84</v>
      </c>
      <c r="B48" s="110">
        <f>INDEX('Graphs (all) (lb)'!A$3:D$85,F48,2)</f>
        <v>-6.67</v>
      </c>
      <c r="C48" s="103">
        <v>-12.449554933333333</v>
      </c>
      <c r="D48" s="101">
        <f>INDEX('Graphs (all) (lb)'!A$3:D$85,F48,4)</f>
        <v>-10.179480365252576</v>
      </c>
      <c r="E48" s="103">
        <v>-19</v>
      </c>
      <c r="F48" s="116">
        <f>MATCH(A48,'Graphs (all) (lb)'!A$3:A$85,0)</f>
        <v>80</v>
      </c>
    </row>
    <row r="49" spans="1:6" x14ac:dyDescent="0.25">
      <c r="A49" s="108">
        <v>3.85</v>
      </c>
      <c r="B49" s="110">
        <f>INDEX('Graphs (all) (lb)'!A$3:D$85,F49,2)</f>
        <v>12.12</v>
      </c>
      <c r="C49" s="103">
        <v>-11.36459984</v>
      </c>
      <c r="D49" s="101">
        <f>INDEX('Graphs (all) (lb)'!A$3:D$85,F49,4)</f>
        <v>12.051106235870773</v>
      </c>
      <c r="E49" s="103">
        <v>-11.3</v>
      </c>
      <c r="F49" s="116">
        <f>MATCH(A49,'Graphs (all) (lb)'!A$3:A$85,0)</f>
        <v>81</v>
      </c>
    </row>
    <row r="50" spans="1:6" x14ac:dyDescent="0.25">
      <c r="A50" s="108">
        <v>3.86</v>
      </c>
      <c r="B50" s="110">
        <f>INDEX('Graphs (all) (lb)'!A$3:D$85,F50,2)</f>
        <v>50.92</v>
      </c>
      <c r="C50" s="103">
        <v>61.48891562666666</v>
      </c>
      <c r="D50" s="101">
        <f>INDEX('Graphs (all) (lb)'!A$3:D$85,F50,4)</f>
        <v>32.130929288061402</v>
      </c>
      <c r="E50" s="103">
        <v>38.799999999999997</v>
      </c>
      <c r="F50" s="116">
        <f>MATCH(A50,'Graphs (all) (lb)'!A$3:A$85,0)</f>
        <v>82</v>
      </c>
    </row>
    <row r="51" spans="1:6" x14ac:dyDescent="0.25">
      <c r="A51" s="109">
        <v>3.87</v>
      </c>
      <c r="B51" s="111">
        <f>INDEX('Graphs (all) (lb)'!A$3:D$85,F51,2)</f>
        <v>74.599999999999994</v>
      </c>
      <c r="C51" s="104">
        <v>117.37857915999999</v>
      </c>
      <c r="D51" s="102">
        <f>INDEX('Graphs (all) (lb)'!A$3:D$85,F51,4)</f>
        <v>36.671256636465152</v>
      </c>
      <c r="E51" s="104">
        <v>57.7</v>
      </c>
      <c r="F51" s="116">
        <f>MATCH(A51,'Graphs (all) (lb)'!A$3:A$85,0)</f>
        <v>83</v>
      </c>
    </row>
  </sheetData>
  <mergeCells count="2">
    <mergeCell ref="B1:C1"/>
    <mergeCell ref="D1:E1"/>
  </mergeCells>
  <conditionalFormatting sqref="A3:A51">
    <cfRule type="expression" dxfId="0" priority="5">
      <formula>AND($P3=$P2,A3=A2)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workbookViewId="0"/>
  </sheetViews>
  <sheetFormatPr defaultRowHeight="15" x14ac:dyDescent="0.25"/>
  <cols>
    <col min="1" max="1" width="11.42578125" style="6" bestFit="1" customWidth="1"/>
    <col min="2" max="2" width="13.85546875" bestFit="1" customWidth="1"/>
    <col min="3" max="3" width="2.28515625" bestFit="1" customWidth="1"/>
    <col min="4" max="4" width="9.85546875" bestFit="1" customWidth="1"/>
    <col min="5" max="5" width="1.85546875" bestFit="1" customWidth="1"/>
    <col min="6" max="6" width="9.85546875" bestFit="1" customWidth="1"/>
    <col min="7" max="7" width="2" bestFit="1" customWidth="1"/>
    <col min="8" max="8" width="12.85546875" bestFit="1" customWidth="1"/>
    <col min="9" max="9" width="2" bestFit="1" customWidth="1"/>
    <col min="11" max="11" width="2" bestFit="1" customWidth="1"/>
    <col min="12" max="12" width="18" bestFit="1" customWidth="1"/>
  </cols>
  <sheetData>
    <row r="1" spans="1:24" s="6" customFormat="1" x14ac:dyDescent="0.25">
      <c r="A1" s="1"/>
      <c r="B1" s="120" t="s">
        <v>76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N1" s="6" t="s">
        <v>125</v>
      </c>
    </row>
    <row r="2" spans="1:24" s="6" customFormat="1" ht="15.75" thickBot="1" x14ac:dyDescent="0.3">
      <c r="A2" s="3" t="s">
        <v>9</v>
      </c>
      <c r="B2" s="122" t="s">
        <v>75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24" s="6" customForma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7"/>
      <c r="N3" s="6" t="s">
        <v>124</v>
      </c>
      <c r="X3" s="6" t="s">
        <v>133</v>
      </c>
    </row>
    <row r="4" spans="1:24" s="6" customFormat="1" ht="15.75" thickBot="1" x14ac:dyDescent="0.3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6" t="s">
        <v>122</v>
      </c>
      <c r="P4" s="6" t="s">
        <v>123</v>
      </c>
      <c r="X4" s="6" t="s">
        <v>132</v>
      </c>
    </row>
    <row r="5" spans="1:24" s="6" customFormat="1" ht="17.25" x14ac:dyDescent="0.25">
      <c r="A5" s="52" t="s">
        <v>16</v>
      </c>
      <c r="B5" s="13" t="s">
        <v>87</v>
      </c>
      <c r="C5" s="12" t="s">
        <v>82</v>
      </c>
      <c r="D5" s="13" t="s">
        <v>89</v>
      </c>
      <c r="E5" s="12" t="s">
        <v>82</v>
      </c>
      <c r="F5" s="12" t="s">
        <v>91</v>
      </c>
      <c r="G5" s="12" t="s">
        <v>82</v>
      </c>
      <c r="H5" s="13" t="s">
        <v>92</v>
      </c>
      <c r="I5" s="12" t="s">
        <v>85</v>
      </c>
      <c r="J5" s="13" t="s">
        <v>94</v>
      </c>
      <c r="K5" s="12"/>
      <c r="L5" s="12"/>
      <c r="M5" s="7"/>
      <c r="N5" s="6">
        <f>100*100*0.6096*0.6096*15*1.1</f>
        <v>61316.006400000013</v>
      </c>
      <c r="P5" s="6">
        <v>146.69999999999999</v>
      </c>
      <c r="R5" s="6" t="s">
        <v>126</v>
      </c>
      <c r="X5" s="6">
        <f xml:space="preserve"> 146.7/61316.01*1000*1000</f>
        <v>2392.5235839709721</v>
      </c>
    </row>
    <row r="6" spans="1:24" s="6" customFormat="1" ht="17.25" x14ac:dyDescent="0.25">
      <c r="A6" s="54"/>
      <c r="B6" s="14" t="s">
        <v>88</v>
      </c>
      <c r="C6" s="14"/>
      <c r="D6" s="14" t="s">
        <v>90</v>
      </c>
      <c r="E6" s="14"/>
      <c r="F6" s="14"/>
      <c r="G6" s="14"/>
      <c r="H6" s="14" t="s">
        <v>93</v>
      </c>
      <c r="I6" s="14"/>
      <c r="J6" s="14" t="s">
        <v>90</v>
      </c>
      <c r="K6" s="14"/>
      <c r="L6" s="14"/>
      <c r="M6" s="7"/>
      <c r="Q6" s="6" t="s">
        <v>130</v>
      </c>
    </row>
    <row r="7" spans="1:24" s="6" customFormat="1" ht="17.25" x14ac:dyDescent="0.25">
      <c r="A7" s="50"/>
      <c r="B7" s="9" t="s">
        <v>95</v>
      </c>
      <c r="C7" s="7"/>
      <c r="D7" s="15" t="s">
        <v>97</v>
      </c>
      <c r="E7" s="15" t="s">
        <v>82</v>
      </c>
      <c r="F7" s="15" t="s">
        <v>98</v>
      </c>
      <c r="G7" s="15" t="s">
        <v>85</v>
      </c>
      <c r="H7" s="15" t="s">
        <v>99</v>
      </c>
      <c r="I7" s="15" t="s">
        <v>82</v>
      </c>
      <c r="J7" s="16" t="s">
        <v>100</v>
      </c>
      <c r="K7" s="15" t="s">
        <v>85</v>
      </c>
      <c r="L7" s="15" t="s">
        <v>101</v>
      </c>
      <c r="M7" s="7"/>
      <c r="P7" s="56" t="s">
        <v>128</v>
      </c>
      <c r="Q7" s="56" t="s">
        <v>127</v>
      </c>
    </row>
    <row r="8" spans="1:24" s="6" customFormat="1" ht="18" thickBot="1" x14ac:dyDescent="0.3">
      <c r="A8" s="54"/>
      <c r="B8" s="8" t="s">
        <v>96</v>
      </c>
      <c r="C8" s="8"/>
      <c r="D8" s="17"/>
      <c r="E8" s="17"/>
      <c r="F8" s="17"/>
      <c r="G8" s="17"/>
      <c r="H8" s="17"/>
      <c r="I8" s="17"/>
      <c r="J8" s="17" t="s">
        <v>93</v>
      </c>
      <c r="K8" s="17"/>
      <c r="L8" s="17"/>
      <c r="M8" s="7"/>
      <c r="Q8" s="6" t="s">
        <v>129</v>
      </c>
      <c r="R8" s="6" t="s">
        <v>75</v>
      </c>
    </row>
    <row r="9" spans="1:24" s="6" customFormat="1" x14ac:dyDescent="0.25">
      <c r="A9" s="54"/>
      <c r="B9" s="18" t="s">
        <v>94</v>
      </c>
      <c r="C9" s="18" t="s">
        <v>102</v>
      </c>
      <c r="D9" s="18" t="s">
        <v>103</v>
      </c>
      <c r="E9" s="18" t="s">
        <v>85</v>
      </c>
      <c r="F9" s="18" t="s">
        <v>104</v>
      </c>
      <c r="G9" s="18"/>
      <c r="H9" s="18"/>
      <c r="I9" s="18"/>
      <c r="J9" s="18"/>
      <c r="K9" s="18"/>
      <c r="L9" s="18"/>
      <c r="M9" s="7"/>
      <c r="N9" s="6">
        <v>3321.9</v>
      </c>
      <c r="P9" s="6">
        <v>37</v>
      </c>
      <c r="Q9" s="6">
        <v>8903</v>
      </c>
      <c r="R9" s="6">
        <f>Q9*(0.6096*0.6096)/10000*1000*1000*1000/61316.01</f>
        <v>5395.7572589605879</v>
      </c>
    </row>
    <row r="10" spans="1:24" s="6" customFormat="1" x14ac:dyDescent="0.25">
      <c r="A10" s="54"/>
      <c r="B10" s="21" t="s">
        <v>105</v>
      </c>
      <c r="C10" s="20" t="s">
        <v>82</v>
      </c>
      <c r="D10" s="21" t="s">
        <v>80</v>
      </c>
      <c r="E10" s="19"/>
      <c r="F10" s="19"/>
      <c r="G10" s="20" t="s">
        <v>85</v>
      </c>
      <c r="H10" s="21" t="s">
        <v>106</v>
      </c>
      <c r="I10" s="19"/>
      <c r="J10" s="19"/>
      <c r="K10" s="19"/>
      <c r="L10" s="19"/>
      <c r="M10" s="7"/>
      <c r="P10" s="6">
        <v>38</v>
      </c>
      <c r="Q10" s="6">
        <v>8094</v>
      </c>
      <c r="R10" s="6">
        <f>Q10*(0.6096*0.6096)/10000*1000*1000*1000/61316.01</f>
        <v>4905.454257444344</v>
      </c>
    </row>
    <row r="11" spans="1:24" s="6" customFormat="1" x14ac:dyDescent="0.25">
      <c r="A11" s="51"/>
      <c r="B11" s="11" t="s">
        <v>107</v>
      </c>
      <c r="C11" s="11"/>
      <c r="D11" s="11" t="s">
        <v>81</v>
      </c>
      <c r="E11" s="11"/>
      <c r="F11" s="19"/>
      <c r="G11" s="10"/>
      <c r="H11" s="11" t="s">
        <v>84</v>
      </c>
      <c r="I11" s="10"/>
      <c r="J11" s="10"/>
      <c r="K11" s="10"/>
      <c r="L11" s="10"/>
      <c r="M11" s="7"/>
      <c r="P11" s="6">
        <v>27</v>
      </c>
      <c r="Q11" s="6">
        <v>6665</v>
      </c>
      <c r="R11" s="6">
        <f>Q11*(0.6096*0.6096)/10000*1000*1000*1000/61316.01</f>
        <v>4039.393702232092</v>
      </c>
    </row>
    <row r="12" spans="1:24" s="6" customFormat="1" x14ac:dyDescent="0.25">
      <c r="A12" s="45" t="s">
        <v>12</v>
      </c>
      <c r="B12" s="47" t="s">
        <v>119</v>
      </c>
      <c r="C12" s="46" t="s">
        <v>82</v>
      </c>
      <c r="D12" s="47" t="s">
        <v>80</v>
      </c>
      <c r="E12" s="46" t="s">
        <v>82</v>
      </c>
      <c r="F12" s="47" t="s">
        <v>83</v>
      </c>
      <c r="G12" s="46" t="s">
        <v>85</v>
      </c>
      <c r="H12" s="47" t="s">
        <v>121</v>
      </c>
      <c r="I12" s="46"/>
      <c r="J12" s="46"/>
      <c r="K12" s="46"/>
      <c r="L12" s="46"/>
      <c r="M12" s="7"/>
      <c r="P12" s="55">
        <v>25</v>
      </c>
      <c r="Q12" s="55">
        <v>7101</v>
      </c>
      <c r="R12" s="6">
        <f>Q12*(0.6096*0.6096)/10000*1000*1000*1000/61316.01</f>
        <v>4303.6361109602531</v>
      </c>
    </row>
    <row r="13" spans="1:24" s="6" customFormat="1" ht="15.75" thickBot="1" x14ac:dyDescent="0.3">
      <c r="A13" s="48"/>
      <c r="B13" s="49" t="s">
        <v>120</v>
      </c>
      <c r="C13" s="49"/>
      <c r="D13" s="49" t="s">
        <v>81</v>
      </c>
      <c r="E13" s="49"/>
      <c r="F13" s="49" t="s">
        <v>84</v>
      </c>
      <c r="G13" s="49"/>
      <c r="H13" s="49" t="s">
        <v>84</v>
      </c>
      <c r="I13" s="49"/>
      <c r="J13" s="49"/>
      <c r="K13" s="49"/>
      <c r="L13" s="49"/>
      <c r="M13" s="7"/>
    </row>
    <row r="14" spans="1:24" s="6" customFormat="1" x14ac:dyDescent="0.25">
      <c r="A14" s="27" t="s">
        <v>17</v>
      </c>
      <c r="B14" s="29" t="s">
        <v>108</v>
      </c>
      <c r="C14" s="28" t="s">
        <v>82</v>
      </c>
      <c r="D14" s="29" t="s">
        <v>80</v>
      </c>
      <c r="E14" s="28" t="s">
        <v>82</v>
      </c>
      <c r="F14" s="29" t="s">
        <v>83</v>
      </c>
      <c r="G14" s="28" t="s">
        <v>85</v>
      </c>
      <c r="H14" s="29" t="s">
        <v>109</v>
      </c>
      <c r="I14" s="28"/>
      <c r="J14" s="28"/>
      <c r="K14" s="28"/>
      <c r="L14" s="28"/>
      <c r="M14" s="7"/>
    </row>
    <row r="15" spans="1:24" s="6" customFormat="1" ht="15.75" thickBot="1" x14ac:dyDescent="0.3">
      <c r="A15" s="30"/>
      <c r="B15" s="31" t="s">
        <v>78</v>
      </c>
      <c r="C15" s="31"/>
      <c r="D15" s="31" t="s">
        <v>81</v>
      </c>
      <c r="E15" s="31"/>
      <c r="F15" s="31" t="s">
        <v>84</v>
      </c>
      <c r="G15" s="31"/>
      <c r="H15" s="31" t="s">
        <v>84</v>
      </c>
      <c r="I15" s="31"/>
      <c r="J15" s="31"/>
      <c r="K15" s="31"/>
      <c r="L15" s="31"/>
      <c r="M15" s="7"/>
    </row>
    <row r="16" spans="1:24" s="6" customFormat="1" x14ac:dyDescent="0.25">
      <c r="A16" s="41" t="s">
        <v>18</v>
      </c>
      <c r="B16" s="42" t="s">
        <v>116</v>
      </c>
      <c r="C16" s="42" t="s">
        <v>82</v>
      </c>
      <c r="D16" s="42" t="s">
        <v>80</v>
      </c>
      <c r="E16" s="42" t="s">
        <v>82</v>
      </c>
      <c r="F16" s="42" t="s">
        <v>83</v>
      </c>
      <c r="G16" s="42" t="s">
        <v>85</v>
      </c>
      <c r="H16" s="42" t="s">
        <v>118</v>
      </c>
      <c r="I16" s="42"/>
      <c r="J16" s="42"/>
      <c r="K16" s="42"/>
      <c r="L16" s="42"/>
      <c r="M16" s="7"/>
    </row>
    <row r="17" spans="1:13" s="6" customFormat="1" ht="15.75" thickBot="1" x14ac:dyDescent="0.3">
      <c r="A17" s="43"/>
      <c r="B17" s="44" t="s">
        <v>117</v>
      </c>
      <c r="C17" s="44"/>
      <c r="D17" s="44" t="s">
        <v>81</v>
      </c>
      <c r="E17" s="44"/>
      <c r="F17" s="44" t="s">
        <v>84</v>
      </c>
      <c r="G17" s="44"/>
      <c r="H17" s="44" t="s">
        <v>84</v>
      </c>
      <c r="I17" s="44"/>
      <c r="J17" s="44"/>
      <c r="K17" s="44"/>
      <c r="L17" s="44"/>
      <c r="M17" s="7"/>
    </row>
    <row r="18" spans="1:13" s="6" customFormat="1" x14ac:dyDescent="0.25">
      <c r="A18" s="36" t="s">
        <v>19</v>
      </c>
      <c r="B18" s="38" t="s">
        <v>113</v>
      </c>
      <c r="C18" s="37" t="s">
        <v>79</v>
      </c>
      <c r="D18" s="38" t="s">
        <v>80</v>
      </c>
      <c r="E18" s="37" t="s">
        <v>82</v>
      </c>
      <c r="F18" s="38" t="s">
        <v>83</v>
      </c>
      <c r="G18" s="37" t="s">
        <v>85</v>
      </c>
      <c r="H18" s="38" t="s">
        <v>115</v>
      </c>
      <c r="I18" s="37"/>
      <c r="J18" s="37"/>
      <c r="K18" s="37"/>
      <c r="L18" s="37"/>
      <c r="M18" s="7"/>
    </row>
    <row r="19" spans="1:13" s="6" customFormat="1" ht="15.75" thickBot="1" x14ac:dyDescent="0.3">
      <c r="A19" s="39"/>
      <c r="B19" s="40" t="s">
        <v>114</v>
      </c>
      <c r="C19" s="40"/>
      <c r="D19" s="40" t="s">
        <v>81</v>
      </c>
      <c r="E19" s="40"/>
      <c r="F19" s="40" t="s">
        <v>84</v>
      </c>
      <c r="G19" s="40"/>
      <c r="H19" s="40" t="s">
        <v>84</v>
      </c>
      <c r="I19" s="40"/>
      <c r="J19" s="40"/>
      <c r="K19" s="40"/>
      <c r="L19" s="40"/>
      <c r="M19" s="7"/>
    </row>
    <row r="20" spans="1:13" s="6" customFormat="1" x14ac:dyDescent="0.25">
      <c r="A20" s="22" t="s">
        <v>20</v>
      </c>
      <c r="B20" s="53" t="s">
        <v>77</v>
      </c>
      <c r="C20" s="23" t="s">
        <v>79</v>
      </c>
      <c r="D20" s="23" t="s">
        <v>80</v>
      </c>
      <c r="E20" s="23" t="s">
        <v>82</v>
      </c>
      <c r="F20" s="23" t="s">
        <v>83</v>
      </c>
      <c r="G20" s="23" t="s">
        <v>85</v>
      </c>
      <c r="H20" s="23" t="s">
        <v>86</v>
      </c>
      <c r="I20" s="23"/>
      <c r="J20" s="23"/>
      <c r="K20" s="23"/>
      <c r="L20" s="23"/>
      <c r="M20" s="7"/>
    </row>
    <row r="21" spans="1:13" s="6" customFormat="1" ht="15.75" thickBot="1" x14ac:dyDescent="0.3">
      <c r="A21" s="24"/>
      <c r="B21" s="26" t="s">
        <v>78</v>
      </c>
      <c r="C21" s="25"/>
      <c r="D21" s="26" t="s">
        <v>81</v>
      </c>
      <c r="E21" s="25"/>
      <c r="F21" s="26" t="s">
        <v>84</v>
      </c>
      <c r="G21" s="25"/>
      <c r="H21" s="26" t="s">
        <v>84</v>
      </c>
      <c r="I21" s="25"/>
      <c r="J21" s="25"/>
      <c r="K21" s="25"/>
      <c r="L21" s="25"/>
      <c r="M21" s="7"/>
    </row>
    <row r="22" spans="1:13" s="6" customFormat="1" x14ac:dyDescent="0.25">
      <c r="A22" s="32" t="s">
        <v>21</v>
      </c>
      <c r="B22" s="34" t="s">
        <v>110</v>
      </c>
      <c r="C22" s="33" t="s">
        <v>79</v>
      </c>
      <c r="D22" s="34" t="s">
        <v>80</v>
      </c>
      <c r="E22" s="33" t="s">
        <v>82</v>
      </c>
      <c r="F22" s="34" t="s">
        <v>83</v>
      </c>
      <c r="G22" s="33" t="s">
        <v>85</v>
      </c>
      <c r="H22" s="34" t="s">
        <v>112</v>
      </c>
      <c r="I22" s="33"/>
      <c r="J22" s="33"/>
      <c r="K22" s="33"/>
      <c r="L22" s="33"/>
      <c r="M22" s="7"/>
    </row>
    <row r="23" spans="1:13" s="6" customFormat="1" ht="15.75" thickBot="1" x14ac:dyDescent="0.3">
      <c r="A23" s="32"/>
      <c r="B23" s="35" t="s">
        <v>111</v>
      </c>
      <c r="C23" s="35"/>
      <c r="D23" s="35" t="s">
        <v>81</v>
      </c>
      <c r="E23" s="35"/>
      <c r="F23" s="35" t="s">
        <v>84</v>
      </c>
      <c r="G23" s="35"/>
      <c r="H23" s="35" t="s">
        <v>84</v>
      </c>
      <c r="I23" s="35"/>
      <c r="J23" s="35"/>
      <c r="K23" s="35"/>
      <c r="L23" s="35"/>
      <c r="M23" s="7"/>
    </row>
    <row r="24" spans="1:13" x14ac:dyDescent="0.25">
      <c r="A24" s="7"/>
    </row>
    <row r="25" spans="1:13" x14ac:dyDescent="0.25">
      <c r="A25" s="7"/>
    </row>
  </sheetData>
  <mergeCells count="2">
    <mergeCell ref="B1:L1"/>
    <mergeCell ref="B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 (all)</vt:lpstr>
      <vt:lpstr>Graphs (all) (lb)</vt:lpstr>
      <vt:lpstr>Graphs (all) (kg)</vt:lpstr>
      <vt:lpstr>Graphs (averaged)</vt:lpstr>
      <vt:lpstr>Loading rate equations</vt:lpstr>
      <vt:lpstr>EI</vt:lpstr>
      <vt:lpstr>'Data (all)'!Print_Titles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guest.guest</dc:creator>
  <cp:lastModifiedBy>Rick Hitchcock</cp:lastModifiedBy>
  <cp:lastPrinted>2015-10-12T14:08:55Z</cp:lastPrinted>
  <dcterms:created xsi:type="dcterms:W3CDTF">2015-06-22T16:21:38Z</dcterms:created>
  <dcterms:modified xsi:type="dcterms:W3CDTF">2015-10-12T14:10:29Z</dcterms:modified>
</cp:coreProperties>
</file>